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Armando\Politecnico Di Torino Studenti Dropbox\Armando Pellegrino\24_25 TESI PELLEGRINO\Lab\Volumetrics data\"/>
    </mc:Choice>
  </mc:AlternateContent>
  <xr:revisionPtr revIDLastSave="0" documentId="13_ncr:1_{35E2AFC7-0A1A-431D-8D03-23BB2361886E}" xr6:coauthVersionLast="47" xr6:coauthVersionMax="47" xr10:uidLastSave="{00000000-0000-0000-0000-000000000000}"/>
  <bookViews>
    <workbookView xWindow="-108" yWindow="-108" windowWidth="23256" windowHeight="12456" tabRatio="595" activeTab="3" xr2:uid="{00000000-000D-0000-FFFF-FFFF00000000}"/>
  </bookViews>
  <sheets>
    <sheet name="Curva granulometrica" sheetId="2" r:id="rId1"/>
    <sheet name="Quantitativi" sheetId="1" r:id="rId2"/>
    <sheet name="Stima quantitativi per miscela" sheetId="5" r:id="rId3"/>
    <sheet name="Foglio1" sheetId="6" r:id="rId4"/>
  </sheets>
  <externalReferences>
    <externalReference r:id="rId5"/>
    <externalReference r:id="rId6"/>
    <externalReference r:id="rId7"/>
  </externalReferences>
  <definedNames>
    <definedName name="solver_adj" localSheetId="0" hidden="1">'Curva granulometrica'!$N$17:$T$17</definedName>
    <definedName name="solver_cvg" localSheetId="0" hidden="1">"""""""""""""""""""""""""""""""""""""""""""""""""""""""""""""""""""""""""""""""""""""""""""""""""""""""""""""""""""""""""""""""0,0001"""""""""""""""""""""""""""""""""""""""""""""""""""""""""""""""""""""""""""""""""""""""""""""""""""""""""""""""""""""""""""""""</definedName>
    <definedName name="solver_drv" localSheetId="0" hidden="1">1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itr" localSheetId="0" hidden="1">2147483647</definedName>
    <definedName name="solver_lhs1" localSheetId="0" hidden="1">'Curva granulometrica'!$N$17:$T$17</definedName>
    <definedName name="solver_lhs2" localSheetId="0" hidden="1">'Curva granulometrica'!$N$20</definedName>
    <definedName name="solver_lhs3" localSheetId="0" hidden="1">'Curva granulometrica'!$R$17</definedName>
    <definedName name="solver_lhs4" localSheetId="0" hidden="1">'Curva granulometrica'!$S$17</definedName>
    <definedName name="solver_lhs5" localSheetId="0" hidden="1">'Curva granulometrica'!$S$17</definedName>
    <definedName name="solver_mip" localSheetId="0" hidden="1">2147483647</definedName>
    <definedName name="solver_mni" localSheetId="0" hidden="1">30</definedName>
    <definedName name="solver_mrt" localSheetId="0" hidden="1">"""""""""""""""""""""""""""""""""""""""""""""""""""""""""""""""""""""""""""""""""""""""""""""""""""""""""""""""""""""""""""""""0,075"""""""""""""""""""""""""""""""""""""""""""""""""""""""""""""""""""""""""""""""""""""""""""""""""""""""""""""""""""""""""""""""</definedName>
    <definedName name="solver_msl" localSheetId="0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um" localSheetId="0" hidden="1">4</definedName>
    <definedName name="solver_num" localSheetId="1" hidden="1">0</definedName>
    <definedName name="solver_nwt" localSheetId="0" hidden="1">1</definedName>
    <definedName name="solver_opt" localSheetId="0" hidden="1">'Curva granulometrica'!$V$16</definedName>
    <definedName name="solver_opt" localSheetId="1" hidden="1">Quantitativi!$F$13</definedName>
    <definedName name="solver_pre" localSheetId="0" hidden="1">"""""""""""""""""""""""""""""""""""""""""""""""""""""""""""""""""""""""""""""""""""""""""""""""""""""""""""""""""""""""""""""""0,000001"""""""""""""""""""""""""""""""""""""""""""""""""""""""""""""""""""""""""""""""""""""""""""""""""""""""""""""""""""""""""""""""</definedName>
    <definedName name="solver_rbv" localSheetId="0" hidden="1">1</definedName>
    <definedName name="solver_rel1" localSheetId="0" hidden="1">3</definedName>
    <definedName name="solver_rel2" localSheetId="0" hidden="1">2</definedName>
    <definedName name="solver_rel3" localSheetId="0" hidden="1">2</definedName>
    <definedName name="solver_rel4" localSheetId="0" hidden="1">2</definedName>
    <definedName name="solver_rel5" localSheetId="0" hidden="1">2</definedName>
    <definedName name="solver_rhs1" localSheetId="0" hidden="1">0</definedName>
    <definedName name="solver_rhs2" localSheetId="0" hidden="1">1</definedName>
    <definedName name="solver_rhs3" localSheetId="0" hidden="1">0.3</definedName>
    <definedName name="solver_rhs4" localSheetId="0" hidden="1">0.2</definedName>
    <definedName name="solver_rhs5" localSheetId="0" hidden="1">8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1</definedName>
    <definedName name="solver_typ" localSheetId="0" hidden="1">2</definedName>
    <definedName name="solver_typ" localSheetId="1" hidden="1">1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1" i="2" l="1"/>
  <c r="AH16" i="5" l="1"/>
  <c r="AI6" i="5"/>
  <c r="AI15" i="5"/>
  <c r="AI14" i="5"/>
  <c r="AG16" i="5"/>
  <c r="Y8" i="5"/>
  <c r="Y9" i="5"/>
  <c r="Y10" i="5"/>
  <c r="Y11" i="5"/>
  <c r="Y12" i="5"/>
  <c r="Y13" i="5"/>
  <c r="Y14" i="5"/>
  <c r="Y15" i="5"/>
  <c r="Y16" i="5"/>
  <c r="AI12" i="5" s="1"/>
  <c r="Y17" i="5"/>
  <c r="Y18" i="5"/>
  <c r="Y19" i="5"/>
  <c r="Y20" i="5"/>
  <c r="Y21" i="5"/>
  <c r="Y22" i="5"/>
  <c r="Y7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56" i="5"/>
  <c r="L32" i="5"/>
  <c r="Y33" i="5"/>
  <c r="Y34" i="5"/>
  <c r="Y35" i="5"/>
  <c r="Y36" i="5"/>
  <c r="Y37" i="5"/>
  <c r="Y38" i="5"/>
  <c r="Y39" i="5"/>
  <c r="Y40" i="5"/>
  <c r="Y41" i="5"/>
  <c r="Y42" i="5"/>
  <c r="Y43" i="5"/>
  <c r="Y44" i="5"/>
  <c r="Y45" i="5"/>
  <c r="Y46" i="5"/>
  <c r="Y47" i="5"/>
  <c r="Y32" i="5"/>
  <c r="L47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7" i="5"/>
  <c r="F22" i="1"/>
  <c r="F13" i="1"/>
  <c r="F24" i="1"/>
  <c r="H7" i="1"/>
  <c r="F7" i="1"/>
  <c r="AF16" i="5"/>
  <c r="D16" i="1"/>
  <c r="D18" i="1"/>
  <c r="AE15" i="5"/>
  <c r="AE14" i="5"/>
  <c r="AE13" i="5"/>
  <c r="AE12" i="5"/>
  <c r="AE11" i="5"/>
  <c r="AE10" i="5"/>
  <c r="AE9" i="5"/>
  <c r="AE8" i="5"/>
  <c r="AE7" i="5"/>
  <c r="AE6" i="5"/>
  <c r="D22" i="1"/>
  <c r="D14" i="1"/>
  <c r="D15" i="1"/>
  <c r="N20" i="2"/>
  <c r="CG25" i="1"/>
  <c r="CG26" i="1"/>
  <c r="CG27" i="1"/>
  <c r="CG28" i="1"/>
  <c r="CG29" i="1"/>
  <c r="CG30" i="1"/>
  <c r="CG31" i="1"/>
  <c r="CG32" i="1"/>
  <c r="CG33" i="1"/>
  <c r="CG34" i="1"/>
  <c r="CG35" i="1"/>
  <c r="CG36" i="1"/>
  <c r="CG37" i="1"/>
  <c r="CG38" i="1"/>
  <c r="CG39" i="1"/>
  <c r="CG40" i="1"/>
  <c r="CG41" i="1"/>
  <c r="CG42" i="1"/>
  <c r="CG43" i="1"/>
  <c r="CG44" i="1"/>
  <c r="CG45" i="1"/>
  <c r="CG46" i="1"/>
  <c r="CG47" i="1"/>
  <c r="CG48" i="1"/>
  <c r="CG49" i="1"/>
  <c r="CG50" i="1"/>
  <c r="CG51" i="1"/>
  <c r="CG52" i="1"/>
  <c r="CG53" i="1"/>
  <c r="CG54" i="1"/>
  <c r="CG55" i="1"/>
  <c r="CG56" i="1"/>
  <c r="CG57" i="1"/>
  <c r="CG58" i="1"/>
  <c r="CG59" i="1"/>
  <c r="CG60" i="1"/>
  <c r="CG61" i="1"/>
  <c r="CG62" i="1"/>
  <c r="CG63" i="1"/>
  <c r="CG64" i="1"/>
  <c r="CG65" i="1"/>
  <c r="CG66" i="1"/>
  <c r="CG67" i="1"/>
  <c r="CG68" i="1"/>
  <c r="CG69" i="1"/>
  <c r="CG70" i="1"/>
  <c r="CG71" i="1"/>
  <c r="CG72" i="1"/>
  <c r="CG73" i="1"/>
  <c r="CG74" i="1"/>
  <c r="CG75" i="1"/>
  <c r="CG76" i="1"/>
  <c r="CG77" i="1"/>
  <c r="CG78" i="1"/>
  <c r="CG79" i="1"/>
  <c r="CG80" i="1"/>
  <c r="CG81" i="1"/>
  <c r="CG82" i="1"/>
  <c r="CG83" i="1"/>
  <c r="CG84" i="1"/>
  <c r="CG85" i="1"/>
  <c r="CG86" i="1"/>
  <c r="CG87" i="1"/>
  <c r="CG88" i="1"/>
  <c r="CG89" i="1"/>
  <c r="CG90" i="1"/>
  <c r="CG91" i="1"/>
  <c r="CG92" i="1"/>
  <c r="CG93" i="1"/>
  <c r="CG94" i="1"/>
  <c r="CG95" i="1"/>
  <c r="CG96" i="1"/>
  <c r="CG97" i="1"/>
  <c r="CG98" i="1"/>
  <c r="CG99" i="1"/>
  <c r="CG100" i="1"/>
  <c r="CG101" i="1"/>
  <c r="CG102" i="1"/>
  <c r="CG103" i="1"/>
  <c r="CG104" i="1"/>
  <c r="CG105" i="1"/>
  <c r="CG106" i="1"/>
  <c r="CG107" i="1"/>
  <c r="CG108" i="1"/>
  <c r="CG109" i="1"/>
  <c r="CG110" i="1"/>
  <c r="CG111" i="1"/>
  <c r="CG112" i="1"/>
  <c r="CG113" i="1"/>
  <c r="CG114" i="1"/>
  <c r="CG115" i="1"/>
  <c r="CG116" i="1"/>
  <c r="CG117" i="1"/>
  <c r="CG118" i="1"/>
  <c r="CG119" i="1"/>
  <c r="CG120" i="1"/>
  <c r="CG121" i="1"/>
  <c r="CG122" i="1"/>
  <c r="CG123" i="1"/>
  <c r="CG124" i="1"/>
  <c r="CG125" i="1"/>
  <c r="CG126" i="1"/>
  <c r="CG127" i="1"/>
  <c r="CG128" i="1"/>
  <c r="CG129" i="1"/>
  <c r="CG130" i="1"/>
  <c r="CG131" i="1"/>
  <c r="CG132" i="1"/>
  <c r="CG133" i="1"/>
  <c r="CG134" i="1"/>
  <c r="CG135" i="1"/>
  <c r="CG136" i="1"/>
  <c r="CG137" i="1"/>
  <c r="CG138" i="1"/>
  <c r="CG139" i="1"/>
  <c r="CG140" i="1"/>
  <c r="CG141" i="1"/>
  <c r="CG142" i="1"/>
  <c r="CG143" i="1"/>
  <c r="CG144" i="1"/>
  <c r="CG145" i="1"/>
  <c r="CG146" i="1"/>
  <c r="CG147" i="1"/>
  <c r="CG148" i="1"/>
  <c r="CG149" i="1"/>
  <c r="CG150" i="1"/>
  <c r="CG151" i="1"/>
  <c r="CG152" i="1"/>
  <c r="CG153" i="1"/>
  <c r="CG154" i="1"/>
  <c r="CG155" i="1"/>
  <c r="CG156" i="1"/>
  <c r="CG157" i="1"/>
  <c r="CG158" i="1"/>
  <c r="CG159" i="1"/>
  <c r="CG160" i="1"/>
  <c r="CG161" i="1"/>
  <c r="CG162" i="1"/>
  <c r="CG163" i="1"/>
  <c r="CG164" i="1"/>
  <c r="CG165" i="1"/>
  <c r="CG166" i="1"/>
  <c r="CG167" i="1"/>
  <c r="CG168" i="1"/>
  <c r="CG169" i="1"/>
  <c r="CG170" i="1"/>
  <c r="CG171" i="1"/>
  <c r="CG172" i="1"/>
  <c r="CG173" i="1"/>
  <c r="CG174" i="1"/>
  <c r="CG175" i="1"/>
  <c r="CG176" i="1"/>
  <c r="CG177" i="1"/>
  <c r="CG178" i="1"/>
  <c r="CG179" i="1"/>
  <c r="CG180" i="1"/>
  <c r="CG181" i="1"/>
  <c r="CG182" i="1"/>
  <c r="CG183" i="1"/>
  <c r="CG184" i="1"/>
  <c r="CG185" i="1"/>
  <c r="CG186" i="1"/>
  <c r="CG187" i="1"/>
  <c r="CG188" i="1"/>
  <c r="CG189" i="1"/>
  <c r="CG190" i="1"/>
  <c r="CG191" i="1"/>
  <c r="CG192" i="1"/>
  <c r="CG193" i="1"/>
  <c r="CG194" i="1"/>
  <c r="CG195" i="1"/>
  <c r="CG196" i="1"/>
  <c r="CG197" i="1"/>
  <c r="CG198" i="1"/>
  <c r="CG199" i="1"/>
  <c r="CG200" i="1"/>
  <c r="CG201" i="1"/>
  <c r="CG202" i="1"/>
  <c r="CG203" i="1"/>
  <c r="CG204" i="1"/>
  <c r="CG205" i="1"/>
  <c r="CG206" i="1"/>
  <c r="CG207" i="1"/>
  <c r="CG208" i="1"/>
  <c r="CG209" i="1"/>
  <c r="CG210" i="1"/>
  <c r="CG211" i="1"/>
  <c r="CG212" i="1"/>
  <c r="CG213" i="1"/>
  <c r="CG214" i="1"/>
  <c r="CG215" i="1"/>
  <c r="CG216" i="1"/>
  <c r="CG217" i="1"/>
  <c r="CG218" i="1"/>
  <c r="CG219" i="1"/>
  <c r="CG220" i="1"/>
  <c r="CG221" i="1"/>
  <c r="CG222" i="1"/>
  <c r="CG223" i="1"/>
  <c r="CG224" i="1"/>
  <c r="DC91" i="1"/>
  <c r="DC92" i="1"/>
  <c r="DC93" i="1"/>
  <c r="DC94" i="1"/>
  <c r="DC95" i="1"/>
  <c r="DI81" i="1"/>
  <c r="DI77" i="1"/>
  <c r="DI73" i="1"/>
  <c r="DG81" i="1"/>
  <c r="DG77" i="1"/>
  <c r="DG79" i="1"/>
  <c r="DG75" i="1"/>
  <c r="DI80" i="1"/>
  <c r="DI76" i="1"/>
  <c r="DG80" i="1"/>
  <c r="DG76" i="1"/>
  <c r="DI79" i="1"/>
  <c r="DI75" i="1"/>
  <c r="DK78" i="1"/>
  <c r="DK74" i="1"/>
  <c r="DI78" i="1"/>
  <c r="DI74" i="1"/>
  <c r="DG78" i="1"/>
  <c r="DG71" i="1"/>
  <c r="DJ74" i="1"/>
  <c r="DL74" i="1"/>
  <c r="DJ75" i="1"/>
  <c r="DL75" i="1"/>
  <c r="DJ76" i="1"/>
  <c r="DL76" i="1"/>
  <c r="DJ77" i="1"/>
  <c r="DL77" i="1"/>
  <c r="DJ78" i="1"/>
  <c r="DL78" i="1"/>
  <c r="DJ79" i="1"/>
  <c r="DL79" i="1"/>
  <c r="DJ80" i="1"/>
  <c r="DL80" i="1"/>
  <c r="DJ81" i="1"/>
  <c r="DL81" i="1"/>
  <c r="DJ73" i="1"/>
  <c r="DL73" i="1"/>
  <c r="DG74" i="1"/>
  <c r="DG73" i="1"/>
  <c r="DI72" i="1"/>
  <c r="DJ72" i="1"/>
  <c r="DL72" i="1"/>
  <c r="DG72" i="1"/>
  <c r="DI71" i="1"/>
  <c r="DL71" i="1"/>
  <c r="DK70" i="1"/>
  <c r="DI70" i="1"/>
  <c r="DG70" i="1"/>
  <c r="DK65" i="1"/>
  <c r="DI65" i="1"/>
  <c r="DG65" i="1"/>
  <c r="DL69" i="1"/>
  <c r="U13" i="2"/>
  <c r="U12" i="2"/>
  <c r="U10" i="2"/>
  <c r="U9" i="2"/>
  <c r="U8" i="2"/>
  <c r="U7" i="2"/>
  <c r="U6" i="2"/>
  <c r="U5" i="2"/>
  <c r="U4" i="2"/>
  <c r="T19" i="2"/>
  <c r="S19" i="2"/>
  <c r="R19" i="2"/>
  <c r="Q19" i="2"/>
  <c r="P19" i="2"/>
  <c r="O19" i="2"/>
  <c r="N19" i="2"/>
  <c r="T18" i="2"/>
  <c r="S18" i="2"/>
  <c r="R18" i="2"/>
  <c r="Q18" i="2"/>
  <c r="P18" i="2"/>
  <c r="O18" i="2"/>
  <c r="N18" i="2"/>
  <c r="AI13" i="5" l="1"/>
  <c r="AI9" i="5"/>
  <c r="AI8" i="5"/>
  <c r="AI7" i="5"/>
  <c r="AI10" i="5"/>
  <c r="AI11" i="5"/>
  <c r="AE16" i="5"/>
  <c r="D19" i="1"/>
  <c r="O20" i="2"/>
  <c r="DD100" i="1"/>
  <c r="W8" i="2"/>
  <c r="U18" i="2"/>
  <c r="W9" i="2"/>
  <c r="W4" i="2"/>
  <c r="W10" i="2"/>
  <c r="W5" i="2"/>
  <c r="W11" i="2"/>
  <c r="W6" i="2"/>
  <c r="W12" i="2"/>
  <c r="W7" i="2"/>
  <c r="W13" i="2"/>
  <c r="AI16" i="5" l="1"/>
  <c r="V16" i="2"/>
  <c r="CD224" i="1"/>
  <c r="BO224" i="1"/>
  <c r="BL224" i="1"/>
  <c r="AS224" i="1"/>
  <c r="CD223" i="1"/>
  <c r="BO223" i="1"/>
  <c r="BL223" i="1"/>
  <c r="AS223" i="1"/>
  <c r="CD222" i="1"/>
  <c r="BO222" i="1"/>
  <c r="BL222" i="1"/>
  <c r="AS222" i="1"/>
  <c r="CD221" i="1"/>
  <c r="BO221" i="1"/>
  <c r="BL221" i="1"/>
  <c r="AS221" i="1"/>
  <c r="CD220" i="1"/>
  <c r="BO220" i="1"/>
  <c r="BL220" i="1"/>
  <c r="AS220" i="1"/>
  <c r="CD219" i="1"/>
  <c r="BO219" i="1"/>
  <c r="BL219" i="1"/>
  <c r="AS219" i="1"/>
  <c r="CD218" i="1"/>
  <c r="BO218" i="1"/>
  <c r="BL218" i="1"/>
  <c r="AS218" i="1"/>
  <c r="CD217" i="1"/>
  <c r="BO217" i="1"/>
  <c r="BL217" i="1"/>
  <c r="AS217" i="1"/>
  <c r="CD216" i="1"/>
  <c r="BO216" i="1"/>
  <c r="BL216" i="1"/>
  <c r="AS216" i="1"/>
  <c r="CD215" i="1"/>
  <c r="BO215" i="1"/>
  <c r="BL215" i="1"/>
  <c r="AS215" i="1"/>
  <c r="CD214" i="1"/>
  <c r="BO214" i="1"/>
  <c r="BL214" i="1"/>
  <c r="AS214" i="1"/>
  <c r="CD213" i="1"/>
  <c r="BO213" i="1"/>
  <c r="BL213" i="1"/>
  <c r="AS213" i="1"/>
  <c r="CD212" i="1"/>
  <c r="BO212" i="1"/>
  <c r="BL212" i="1"/>
  <c r="AS212" i="1"/>
  <c r="CD211" i="1"/>
  <c r="BO211" i="1"/>
  <c r="BL211" i="1"/>
  <c r="AS211" i="1"/>
  <c r="CD210" i="1"/>
  <c r="BO210" i="1"/>
  <c r="BL210" i="1"/>
  <c r="AS210" i="1"/>
  <c r="CD209" i="1"/>
  <c r="BO209" i="1"/>
  <c r="BL209" i="1"/>
  <c r="AS209" i="1"/>
  <c r="CD208" i="1"/>
  <c r="BO208" i="1"/>
  <c r="BL208" i="1"/>
  <c r="AS208" i="1"/>
  <c r="CD207" i="1"/>
  <c r="BO207" i="1"/>
  <c r="BL207" i="1"/>
  <c r="AS207" i="1"/>
  <c r="CD206" i="1"/>
  <c r="BO206" i="1"/>
  <c r="BL206" i="1"/>
  <c r="AS206" i="1"/>
  <c r="CD205" i="1"/>
  <c r="BO205" i="1"/>
  <c r="BL205" i="1"/>
  <c r="AS205" i="1"/>
  <c r="CD204" i="1"/>
  <c r="BO204" i="1"/>
  <c r="BL204" i="1"/>
  <c r="AS204" i="1"/>
  <c r="CD203" i="1"/>
  <c r="BO203" i="1"/>
  <c r="BL203" i="1"/>
  <c r="AS203" i="1"/>
  <c r="CD202" i="1"/>
  <c r="BO202" i="1"/>
  <c r="BL202" i="1"/>
  <c r="AS202" i="1"/>
  <c r="CD201" i="1"/>
  <c r="BO201" i="1"/>
  <c r="BL201" i="1"/>
  <c r="AS201" i="1"/>
  <c r="CD200" i="1"/>
  <c r="BO200" i="1"/>
  <c r="BL200" i="1"/>
  <c r="AS200" i="1"/>
  <c r="CD199" i="1"/>
  <c r="BO199" i="1"/>
  <c r="BL199" i="1"/>
  <c r="AS199" i="1"/>
  <c r="CD198" i="1"/>
  <c r="BO198" i="1"/>
  <c r="BL198" i="1"/>
  <c r="AS198" i="1"/>
  <c r="CD197" i="1"/>
  <c r="BO197" i="1"/>
  <c r="BL197" i="1"/>
  <c r="AS197" i="1"/>
  <c r="CD196" i="1"/>
  <c r="BO196" i="1"/>
  <c r="BL196" i="1"/>
  <c r="AS196" i="1"/>
  <c r="CD195" i="1"/>
  <c r="BO195" i="1"/>
  <c r="BL195" i="1"/>
  <c r="AS195" i="1"/>
  <c r="CD194" i="1"/>
  <c r="BO194" i="1"/>
  <c r="BL194" i="1"/>
  <c r="AS194" i="1"/>
  <c r="CD193" i="1"/>
  <c r="BO193" i="1"/>
  <c r="BL193" i="1"/>
  <c r="AS193" i="1"/>
  <c r="CD192" i="1"/>
  <c r="BO192" i="1"/>
  <c r="BL192" i="1"/>
  <c r="AS192" i="1"/>
  <c r="CD191" i="1"/>
  <c r="BO191" i="1"/>
  <c r="BL191" i="1"/>
  <c r="AS191" i="1"/>
  <c r="CD190" i="1"/>
  <c r="BO190" i="1"/>
  <c r="BL190" i="1"/>
  <c r="AS190" i="1"/>
  <c r="CD189" i="1"/>
  <c r="BO189" i="1"/>
  <c r="BL189" i="1"/>
  <c r="AS189" i="1"/>
  <c r="CD188" i="1"/>
  <c r="BO188" i="1"/>
  <c r="BL188" i="1"/>
  <c r="AS188" i="1"/>
  <c r="CD187" i="1"/>
  <c r="BO187" i="1"/>
  <c r="BL187" i="1"/>
  <c r="AS187" i="1"/>
  <c r="CD186" i="1"/>
  <c r="BO186" i="1"/>
  <c r="BL186" i="1"/>
  <c r="AS186" i="1"/>
  <c r="CD185" i="1"/>
  <c r="BO185" i="1"/>
  <c r="BL185" i="1"/>
  <c r="AS185" i="1"/>
  <c r="CD184" i="1"/>
  <c r="BO184" i="1"/>
  <c r="BL184" i="1"/>
  <c r="AS184" i="1"/>
  <c r="CD183" i="1"/>
  <c r="BO183" i="1"/>
  <c r="BL183" i="1"/>
  <c r="AS183" i="1"/>
  <c r="CD182" i="1"/>
  <c r="BO182" i="1"/>
  <c r="BL182" i="1"/>
  <c r="AS182" i="1"/>
  <c r="CD181" i="1"/>
  <c r="BO181" i="1"/>
  <c r="BL181" i="1"/>
  <c r="AS181" i="1"/>
  <c r="CD180" i="1"/>
  <c r="BO180" i="1"/>
  <c r="BL180" i="1"/>
  <c r="AS180" i="1"/>
  <c r="CD179" i="1"/>
  <c r="BO179" i="1"/>
  <c r="BL179" i="1"/>
  <c r="AS179" i="1"/>
  <c r="CD178" i="1"/>
  <c r="BO178" i="1"/>
  <c r="BL178" i="1"/>
  <c r="AS178" i="1"/>
  <c r="CD177" i="1"/>
  <c r="BO177" i="1"/>
  <c r="BL177" i="1"/>
  <c r="AS177" i="1"/>
  <c r="CD176" i="1"/>
  <c r="BO176" i="1"/>
  <c r="BL176" i="1"/>
  <c r="AS176" i="1"/>
  <c r="CD175" i="1"/>
  <c r="BO175" i="1"/>
  <c r="BL175" i="1"/>
  <c r="AS175" i="1"/>
  <c r="CD174" i="1"/>
  <c r="BO174" i="1"/>
  <c r="BL174" i="1"/>
  <c r="AS174" i="1"/>
  <c r="CD173" i="1"/>
  <c r="BO173" i="1"/>
  <c r="BL173" i="1"/>
  <c r="AS173" i="1"/>
  <c r="CD172" i="1"/>
  <c r="BO172" i="1"/>
  <c r="BL172" i="1"/>
  <c r="AS172" i="1"/>
  <c r="CD171" i="1"/>
  <c r="BO171" i="1"/>
  <c r="BL171" i="1"/>
  <c r="AS171" i="1"/>
  <c r="CD170" i="1"/>
  <c r="BO170" i="1"/>
  <c r="BL170" i="1"/>
  <c r="AS170" i="1"/>
  <c r="CD169" i="1"/>
  <c r="BO169" i="1"/>
  <c r="BL169" i="1"/>
  <c r="AS169" i="1"/>
  <c r="CD168" i="1"/>
  <c r="BO168" i="1"/>
  <c r="BL168" i="1"/>
  <c r="AS168" i="1"/>
  <c r="CD167" i="1"/>
  <c r="BO167" i="1"/>
  <c r="BL167" i="1"/>
  <c r="AS167" i="1"/>
  <c r="CD166" i="1"/>
  <c r="BO166" i="1"/>
  <c r="BL166" i="1"/>
  <c r="AS166" i="1"/>
  <c r="CD165" i="1"/>
  <c r="BO165" i="1"/>
  <c r="BL165" i="1"/>
  <c r="AS165" i="1"/>
  <c r="CD164" i="1"/>
  <c r="BO164" i="1"/>
  <c r="BL164" i="1"/>
  <c r="AS164" i="1"/>
  <c r="CD163" i="1"/>
  <c r="BO163" i="1"/>
  <c r="BL163" i="1"/>
  <c r="AS163" i="1"/>
  <c r="CD162" i="1"/>
  <c r="BO162" i="1"/>
  <c r="BL162" i="1"/>
  <c r="AS162" i="1"/>
  <c r="CD161" i="1"/>
  <c r="BO161" i="1"/>
  <c r="BL161" i="1"/>
  <c r="AS161" i="1"/>
  <c r="CD160" i="1"/>
  <c r="BO160" i="1"/>
  <c r="BL160" i="1"/>
  <c r="AS160" i="1"/>
  <c r="CD159" i="1"/>
  <c r="BO159" i="1"/>
  <c r="BL159" i="1"/>
  <c r="AS159" i="1"/>
  <c r="CD158" i="1"/>
  <c r="BO158" i="1"/>
  <c r="BL158" i="1"/>
  <c r="AS158" i="1"/>
  <c r="CD157" i="1"/>
  <c r="BO157" i="1"/>
  <c r="BL157" i="1"/>
  <c r="AS157" i="1"/>
  <c r="CD156" i="1"/>
  <c r="BO156" i="1"/>
  <c r="BL156" i="1"/>
  <c r="AS156" i="1"/>
  <c r="CD155" i="1"/>
  <c r="BO155" i="1"/>
  <c r="BL155" i="1"/>
  <c r="AS155" i="1"/>
  <c r="CD154" i="1"/>
  <c r="BO154" i="1"/>
  <c r="BL154" i="1"/>
  <c r="AS154" i="1"/>
  <c r="CD153" i="1"/>
  <c r="BO153" i="1"/>
  <c r="BL153" i="1"/>
  <c r="AS153" i="1"/>
  <c r="CD152" i="1"/>
  <c r="BO152" i="1"/>
  <c r="BL152" i="1"/>
  <c r="AS152" i="1"/>
  <c r="CD151" i="1"/>
  <c r="BO151" i="1"/>
  <c r="BL151" i="1"/>
  <c r="AS151" i="1"/>
  <c r="CD150" i="1"/>
  <c r="BO150" i="1"/>
  <c r="BL150" i="1"/>
  <c r="AS150" i="1"/>
  <c r="CD149" i="1"/>
  <c r="BO149" i="1"/>
  <c r="BL149" i="1"/>
  <c r="AS149" i="1"/>
  <c r="CD148" i="1"/>
  <c r="BO148" i="1"/>
  <c r="BL148" i="1"/>
  <c r="AS148" i="1"/>
  <c r="CD147" i="1"/>
  <c r="BO147" i="1"/>
  <c r="BL147" i="1"/>
  <c r="AS147" i="1"/>
  <c r="CD146" i="1"/>
  <c r="BO146" i="1"/>
  <c r="BL146" i="1"/>
  <c r="AS146" i="1"/>
  <c r="CD145" i="1"/>
  <c r="BO145" i="1"/>
  <c r="BL145" i="1"/>
  <c r="AS145" i="1"/>
  <c r="CD144" i="1"/>
  <c r="BO144" i="1"/>
  <c r="BL144" i="1"/>
  <c r="AS144" i="1"/>
  <c r="CD143" i="1"/>
  <c r="BO143" i="1"/>
  <c r="BL143" i="1"/>
  <c r="AS143" i="1"/>
  <c r="CD142" i="1"/>
  <c r="BO142" i="1"/>
  <c r="BL142" i="1"/>
  <c r="AS142" i="1"/>
  <c r="CD141" i="1"/>
  <c r="BO141" i="1"/>
  <c r="BL141" i="1"/>
  <c r="AS141" i="1"/>
  <c r="CD140" i="1"/>
  <c r="BO140" i="1"/>
  <c r="BL140" i="1"/>
  <c r="AS140" i="1"/>
  <c r="CD139" i="1"/>
  <c r="BO139" i="1"/>
  <c r="BL139" i="1"/>
  <c r="AS139" i="1"/>
  <c r="CD138" i="1"/>
  <c r="BS138" i="1"/>
  <c r="BO138" i="1"/>
  <c r="BL138" i="1"/>
  <c r="AS138" i="1"/>
  <c r="CD137" i="1"/>
  <c r="BO137" i="1"/>
  <c r="BL137" i="1"/>
  <c r="AS137" i="1"/>
  <c r="CD136" i="1"/>
  <c r="BO136" i="1"/>
  <c r="BL136" i="1"/>
  <c r="AS136" i="1"/>
  <c r="CD135" i="1"/>
  <c r="BO135" i="1"/>
  <c r="BL135" i="1"/>
  <c r="AS135" i="1"/>
  <c r="CD134" i="1"/>
  <c r="BO134" i="1"/>
  <c r="BL134" i="1"/>
  <c r="AS134" i="1"/>
  <c r="CD133" i="1"/>
  <c r="BO133" i="1"/>
  <c r="BL133" i="1"/>
  <c r="AS133" i="1"/>
  <c r="CD132" i="1"/>
  <c r="BO132" i="1"/>
  <c r="BL132" i="1"/>
  <c r="AS132" i="1"/>
  <c r="CD131" i="1"/>
  <c r="BO131" i="1"/>
  <c r="BL131" i="1"/>
  <c r="AS131" i="1"/>
  <c r="CD130" i="1"/>
  <c r="BO130" i="1"/>
  <c r="BL130" i="1"/>
  <c r="AS130" i="1"/>
  <c r="CD129" i="1"/>
  <c r="BO129" i="1"/>
  <c r="BL129" i="1"/>
  <c r="AS129" i="1"/>
  <c r="CD128" i="1"/>
  <c r="BO128" i="1"/>
  <c r="BL128" i="1"/>
  <c r="AS128" i="1"/>
  <c r="CD127" i="1"/>
  <c r="BO127" i="1"/>
  <c r="BL127" i="1"/>
  <c r="AS127" i="1"/>
  <c r="CD126" i="1"/>
  <c r="BO126" i="1"/>
  <c r="BL126" i="1"/>
  <c r="AS126" i="1"/>
  <c r="CD125" i="1"/>
  <c r="BO125" i="1"/>
  <c r="BL125" i="1"/>
  <c r="AS125" i="1"/>
  <c r="CD124" i="1"/>
  <c r="BO124" i="1"/>
  <c r="BL124" i="1"/>
  <c r="AS124" i="1"/>
  <c r="CD123" i="1"/>
  <c r="BO123" i="1"/>
  <c r="BL123" i="1"/>
  <c r="AS123" i="1"/>
  <c r="CD122" i="1"/>
  <c r="BO122" i="1"/>
  <c r="BL122" i="1"/>
  <c r="AS122" i="1"/>
  <c r="CK121" i="1"/>
  <c r="CD121" i="1"/>
  <c r="BO121" i="1"/>
  <c r="BL121" i="1"/>
  <c r="AS121" i="1"/>
  <c r="CD120" i="1"/>
  <c r="BO120" i="1"/>
  <c r="BL120" i="1"/>
  <c r="AS120" i="1"/>
  <c r="CD119" i="1"/>
  <c r="BO119" i="1"/>
  <c r="BL119" i="1"/>
  <c r="AS119" i="1"/>
  <c r="CD118" i="1"/>
  <c r="BO118" i="1"/>
  <c r="BL118" i="1"/>
  <c r="AS118" i="1"/>
  <c r="CD117" i="1"/>
  <c r="BO117" i="1"/>
  <c r="BL117" i="1"/>
  <c r="AS117" i="1"/>
  <c r="CD116" i="1"/>
  <c r="BO116" i="1"/>
  <c r="BL116" i="1"/>
  <c r="AS116" i="1"/>
  <c r="CD115" i="1"/>
  <c r="BO115" i="1"/>
  <c r="BL115" i="1"/>
  <c r="AS115" i="1"/>
  <c r="CD114" i="1"/>
  <c r="BO114" i="1"/>
  <c r="BL114" i="1"/>
  <c r="AS114" i="1"/>
  <c r="CD113" i="1"/>
  <c r="BO113" i="1"/>
  <c r="BL113" i="1"/>
  <c r="AS113" i="1"/>
  <c r="CD112" i="1"/>
  <c r="BO112" i="1"/>
  <c r="BL112" i="1"/>
  <c r="AS112" i="1"/>
  <c r="CD111" i="1"/>
  <c r="BO111" i="1"/>
  <c r="BL111" i="1"/>
  <c r="AS111" i="1"/>
  <c r="CD110" i="1"/>
  <c r="BO110" i="1"/>
  <c r="BL110" i="1"/>
  <c r="AS110" i="1"/>
  <c r="CD109" i="1"/>
  <c r="BO109" i="1"/>
  <c r="BL109" i="1"/>
  <c r="AS109" i="1"/>
  <c r="CD108" i="1"/>
  <c r="BO108" i="1"/>
  <c r="BL108" i="1"/>
  <c r="AS108" i="1"/>
  <c r="CD107" i="1"/>
  <c r="BO107" i="1"/>
  <c r="BL107" i="1"/>
  <c r="AS107" i="1"/>
  <c r="CD106" i="1"/>
  <c r="BO106" i="1"/>
  <c r="BL106" i="1"/>
  <c r="AS106" i="1"/>
  <c r="CD105" i="1"/>
  <c r="BO105" i="1"/>
  <c r="BL105" i="1"/>
  <c r="AS105" i="1"/>
  <c r="CD104" i="1"/>
  <c r="BO104" i="1"/>
  <c r="BL104" i="1"/>
  <c r="AS104" i="1"/>
  <c r="CD103" i="1"/>
  <c r="BO103" i="1"/>
  <c r="BL103" i="1"/>
  <c r="AS103" i="1"/>
  <c r="CD102" i="1"/>
  <c r="BO102" i="1"/>
  <c r="BL102" i="1"/>
  <c r="AS102" i="1"/>
  <c r="CD101" i="1"/>
  <c r="BO101" i="1"/>
  <c r="BL101" i="1"/>
  <c r="AS101" i="1"/>
  <c r="CD100" i="1"/>
  <c r="BO100" i="1"/>
  <c r="BL100" i="1"/>
  <c r="AS100" i="1"/>
  <c r="CD99" i="1"/>
  <c r="BO99" i="1"/>
  <c r="BL99" i="1"/>
  <c r="AS99" i="1"/>
  <c r="CD98" i="1"/>
  <c r="BO98" i="1"/>
  <c r="BL98" i="1"/>
  <c r="AS98" i="1"/>
  <c r="CD97" i="1"/>
  <c r="BO97" i="1"/>
  <c r="BL97" i="1"/>
  <c r="AS97" i="1"/>
  <c r="CD96" i="1"/>
  <c r="BO96" i="1"/>
  <c r="BL96" i="1"/>
  <c r="AS96" i="1"/>
  <c r="CD95" i="1"/>
  <c r="BO95" i="1"/>
  <c r="BL95" i="1"/>
  <c r="AS95" i="1"/>
  <c r="CD94" i="1"/>
  <c r="BO94" i="1"/>
  <c r="BL94" i="1"/>
  <c r="AS94" i="1"/>
  <c r="CD93" i="1"/>
  <c r="BO93" i="1"/>
  <c r="BL93" i="1"/>
  <c r="AS93" i="1"/>
  <c r="CD92" i="1"/>
  <c r="BO92" i="1"/>
  <c r="BL92" i="1"/>
  <c r="AS92" i="1"/>
  <c r="CD91" i="1"/>
  <c r="BO91" i="1"/>
  <c r="BL91" i="1"/>
  <c r="AS91" i="1"/>
  <c r="CD90" i="1"/>
  <c r="BO90" i="1"/>
  <c r="BL90" i="1"/>
  <c r="AS90" i="1"/>
  <c r="CD89" i="1"/>
  <c r="BO89" i="1"/>
  <c r="BL89" i="1"/>
  <c r="AS89" i="1"/>
  <c r="CD88" i="1"/>
  <c r="BO88" i="1"/>
  <c r="BL88" i="1"/>
  <c r="AS88" i="1"/>
  <c r="CD87" i="1"/>
  <c r="BO87" i="1"/>
  <c r="BL87" i="1"/>
  <c r="AZ87" i="1"/>
  <c r="AS87" i="1"/>
  <c r="CD86" i="1"/>
  <c r="BO86" i="1"/>
  <c r="BL86" i="1"/>
  <c r="AS86" i="1"/>
  <c r="CD85" i="1"/>
  <c r="BO85" i="1"/>
  <c r="BL85" i="1"/>
  <c r="AS85" i="1"/>
  <c r="CD84" i="1"/>
  <c r="BO84" i="1"/>
  <c r="BL84" i="1"/>
  <c r="AS84" i="1"/>
  <c r="CD83" i="1"/>
  <c r="BO83" i="1"/>
  <c r="BL83" i="1"/>
  <c r="AS83" i="1"/>
  <c r="CD82" i="1"/>
  <c r="BO82" i="1"/>
  <c r="BL82" i="1"/>
  <c r="AS82" i="1"/>
  <c r="DH81" i="1"/>
  <c r="CD81" i="1"/>
  <c r="BO81" i="1"/>
  <c r="BL81" i="1"/>
  <c r="AS81" i="1"/>
  <c r="DH80" i="1"/>
  <c r="CD80" i="1"/>
  <c r="BO80" i="1"/>
  <c r="BL80" i="1"/>
  <c r="AS80" i="1"/>
  <c r="DH79" i="1"/>
  <c r="CD79" i="1"/>
  <c r="BO79" i="1"/>
  <c r="BL79" i="1"/>
  <c r="AS79" i="1"/>
  <c r="DH78" i="1"/>
  <c r="CD78" i="1"/>
  <c r="BO78" i="1"/>
  <c r="BL78" i="1"/>
  <c r="AS78" i="1"/>
  <c r="DH77" i="1"/>
  <c r="CD77" i="1"/>
  <c r="BO77" i="1"/>
  <c r="BL77" i="1"/>
  <c r="AS77" i="1"/>
  <c r="DH76" i="1"/>
  <c r="CD76" i="1"/>
  <c r="BO76" i="1"/>
  <c r="BL76" i="1"/>
  <c r="AS76" i="1"/>
  <c r="DH75" i="1"/>
  <c r="CD75" i="1"/>
  <c r="BO75" i="1"/>
  <c r="BL75" i="1"/>
  <c r="AS75" i="1"/>
  <c r="DH74" i="1"/>
  <c r="CD74" i="1"/>
  <c r="BO74" i="1"/>
  <c r="BL74" i="1"/>
  <c r="AS74" i="1"/>
  <c r="DH73" i="1"/>
  <c r="CD73" i="1"/>
  <c r="BO73" i="1"/>
  <c r="BL73" i="1"/>
  <c r="AS73" i="1"/>
  <c r="DH72" i="1"/>
  <c r="CD72" i="1"/>
  <c r="BO72" i="1"/>
  <c r="BL72" i="1"/>
  <c r="AS72" i="1"/>
  <c r="DJ71" i="1"/>
  <c r="DH71" i="1"/>
  <c r="CD71" i="1"/>
  <c r="BO71" i="1"/>
  <c r="BL71" i="1"/>
  <c r="AS71" i="1"/>
  <c r="CD70" i="1"/>
  <c r="BO70" i="1"/>
  <c r="BL70" i="1"/>
  <c r="AS70" i="1"/>
  <c r="DJ69" i="1"/>
  <c r="DH69" i="1"/>
  <c r="CD69" i="1"/>
  <c r="BO69" i="1"/>
  <c r="BL69" i="1"/>
  <c r="AS69" i="1"/>
  <c r="CD68" i="1"/>
  <c r="BO68" i="1"/>
  <c r="BL68" i="1"/>
  <c r="AS68" i="1"/>
  <c r="CD67" i="1"/>
  <c r="BO67" i="1"/>
  <c r="BL67" i="1"/>
  <c r="AS67" i="1"/>
  <c r="CD66" i="1"/>
  <c r="BO66" i="1"/>
  <c r="BL66" i="1"/>
  <c r="AS66" i="1"/>
  <c r="CD65" i="1"/>
  <c r="BO65" i="1"/>
  <c r="BL65" i="1"/>
  <c r="AS65" i="1"/>
  <c r="CK64" i="1"/>
  <c r="CD64" i="1"/>
  <c r="BO64" i="1"/>
  <c r="BL64" i="1"/>
  <c r="AS64" i="1"/>
  <c r="CD63" i="1"/>
  <c r="BO63" i="1"/>
  <c r="BL63" i="1"/>
  <c r="AS63" i="1"/>
  <c r="CK62" i="1"/>
  <c r="CD62" i="1"/>
  <c r="BO62" i="1"/>
  <c r="BL62" i="1"/>
  <c r="AS62" i="1"/>
  <c r="CD61" i="1"/>
  <c r="BO61" i="1"/>
  <c r="BL61" i="1"/>
  <c r="AS61" i="1"/>
  <c r="CD60" i="1"/>
  <c r="BO60" i="1"/>
  <c r="BL60" i="1"/>
  <c r="AS60" i="1"/>
  <c r="CK59" i="1"/>
  <c r="CD59" i="1"/>
  <c r="BO59" i="1"/>
  <c r="BL59" i="1"/>
  <c r="AS59" i="1"/>
  <c r="CD58" i="1"/>
  <c r="BO58" i="1"/>
  <c r="BL58" i="1"/>
  <c r="AS58" i="1"/>
  <c r="CK57" i="1"/>
  <c r="CD57" i="1"/>
  <c r="BO57" i="1"/>
  <c r="BL57" i="1"/>
  <c r="AS57" i="1"/>
  <c r="CD56" i="1"/>
  <c r="BO56" i="1"/>
  <c r="BL56" i="1"/>
  <c r="AS56" i="1"/>
  <c r="E56" i="1"/>
  <c r="CD55" i="1"/>
  <c r="BO55" i="1"/>
  <c r="BL55" i="1"/>
  <c r="AS55" i="1"/>
  <c r="CD54" i="1"/>
  <c r="BO54" i="1"/>
  <c r="BL54" i="1"/>
  <c r="AS54" i="1"/>
  <c r="CD53" i="1"/>
  <c r="BO53" i="1"/>
  <c r="BL53" i="1"/>
  <c r="AS53" i="1"/>
  <c r="CK52" i="1"/>
  <c r="CD52" i="1"/>
  <c r="BO52" i="1"/>
  <c r="BL52" i="1"/>
  <c r="AS52" i="1"/>
  <c r="CD51" i="1"/>
  <c r="BO51" i="1"/>
  <c r="BL51" i="1"/>
  <c r="AS51" i="1"/>
  <c r="CD50" i="1"/>
  <c r="BO50" i="1"/>
  <c r="BL50" i="1"/>
  <c r="AS50" i="1"/>
  <c r="CK49" i="1"/>
  <c r="CD49" i="1"/>
  <c r="BO49" i="1"/>
  <c r="BL49" i="1"/>
  <c r="AS49" i="1"/>
  <c r="G49" i="1"/>
  <c r="C49" i="1"/>
  <c r="CD48" i="1"/>
  <c r="BO48" i="1"/>
  <c r="BL48" i="1"/>
  <c r="AS48" i="1"/>
  <c r="G48" i="1"/>
  <c r="C48" i="1"/>
  <c r="CD47" i="1"/>
  <c r="BO47" i="1"/>
  <c r="BL47" i="1"/>
  <c r="AS47" i="1"/>
  <c r="CD46" i="1"/>
  <c r="BO46" i="1"/>
  <c r="BL46" i="1"/>
  <c r="AS46" i="1"/>
  <c r="CD45" i="1"/>
  <c r="BO45" i="1"/>
  <c r="BL45" i="1"/>
  <c r="AS45" i="1"/>
  <c r="CD44" i="1"/>
  <c r="BO44" i="1"/>
  <c r="BL44" i="1"/>
  <c r="AS44" i="1"/>
  <c r="CD43" i="1"/>
  <c r="BO43" i="1"/>
  <c r="BL43" i="1"/>
  <c r="AS43" i="1"/>
  <c r="CK42" i="1"/>
  <c r="CD42" i="1"/>
  <c r="BO42" i="1"/>
  <c r="BL42" i="1"/>
  <c r="AS42" i="1"/>
  <c r="CD41" i="1"/>
  <c r="BO41" i="1"/>
  <c r="BL41" i="1"/>
  <c r="AS41" i="1"/>
  <c r="CK40" i="1"/>
  <c r="CD40" i="1"/>
  <c r="BO40" i="1"/>
  <c r="BL40" i="1"/>
  <c r="AS40" i="1"/>
  <c r="CD39" i="1"/>
  <c r="BO39" i="1"/>
  <c r="BL39" i="1"/>
  <c r="AS39" i="1"/>
  <c r="CK38" i="1"/>
  <c r="CD38" i="1"/>
  <c r="BS38" i="1"/>
  <c r="BO38" i="1"/>
  <c r="BL38" i="1"/>
  <c r="AS38" i="1"/>
  <c r="CK37" i="1"/>
  <c r="CD37" i="1"/>
  <c r="BO37" i="1"/>
  <c r="BL37" i="1"/>
  <c r="AS37" i="1"/>
  <c r="CD36" i="1"/>
  <c r="BO36" i="1"/>
  <c r="BL36" i="1"/>
  <c r="AS36" i="1"/>
  <c r="CK35" i="1"/>
  <c r="CD35" i="1"/>
  <c r="BO35" i="1"/>
  <c r="BL35" i="1"/>
  <c r="AS35" i="1"/>
  <c r="CD34" i="1"/>
  <c r="BO34" i="1"/>
  <c r="BL34" i="1"/>
  <c r="AS34" i="1"/>
  <c r="AA34" i="1"/>
  <c r="K34" i="1"/>
  <c r="C34" i="1"/>
  <c r="CD33" i="1"/>
  <c r="BO33" i="1"/>
  <c r="BL33" i="1"/>
  <c r="AS33" i="1"/>
  <c r="CK32" i="1"/>
  <c r="CD32" i="1"/>
  <c r="BO32" i="1"/>
  <c r="BL32" i="1"/>
  <c r="AZ32" i="1"/>
  <c r="AS32" i="1"/>
  <c r="CD31" i="1"/>
  <c r="BO31" i="1"/>
  <c r="BL31" i="1"/>
  <c r="AS31" i="1"/>
  <c r="CK30" i="1"/>
  <c r="CD30" i="1"/>
  <c r="BS30" i="1"/>
  <c r="BO30" i="1"/>
  <c r="BL30" i="1"/>
  <c r="AS30" i="1"/>
  <c r="K30" i="1"/>
  <c r="G30" i="1"/>
  <c r="G35" i="1" s="1"/>
  <c r="C30" i="1"/>
  <c r="CK29" i="1"/>
  <c r="CD29" i="1"/>
  <c r="BO29" i="1"/>
  <c r="BL29" i="1"/>
  <c r="AS29" i="1"/>
  <c r="CD28" i="1"/>
  <c r="BO28" i="1"/>
  <c r="BL28" i="1"/>
  <c r="AS28" i="1"/>
  <c r="CD27" i="1"/>
  <c r="BO27" i="1"/>
  <c r="BL27" i="1"/>
  <c r="AZ27" i="1"/>
  <c r="AS27" i="1"/>
  <c r="CD26" i="1"/>
  <c r="BO26" i="1"/>
  <c r="BL26" i="1"/>
  <c r="AS26" i="1"/>
  <c r="CD25" i="1"/>
  <c r="BO25" i="1"/>
  <c r="BL25" i="1"/>
  <c r="AS25" i="1"/>
  <c r="CK24" i="1"/>
  <c r="CG24" i="1"/>
  <c r="BO24" i="1"/>
  <c r="E15" i="1"/>
  <c r="CF14" i="1"/>
  <c r="CK105" i="1" s="1"/>
  <c r="BN14" i="1"/>
  <c r="AU14" i="1"/>
  <c r="AZ143" i="1" s="1"/>
  <c r="E14" i="1"/>
  <c r="AG9" i="1"/>
  <c r="AE9" i="1"/>
  <c r="AF9" i="1" s="1"/>
  <c r="CG8" i="1"/>
  <c r="BQ8" i="1"/>
  <c r="BN15" i="1" s="1"/>
  <c r="BN12" i="1" s="1"/>
  <c r="BO8" i="1"/>
  <c r="BP86" i="1" s="1"/>
  <c r="AV8" i="1"/>
  <c r="AG8" i="1"/>
  <c r="AE8" i="1"/>
  <c r="AF8" i="1" s="1"/>
  <c r="AH8" i="1" s="1"/>
  <c r="AG7" i="1"/>
  <c r="AX8" i="1" s="1"/>
  <c r="AE7" i="1"/>
  <c r="AF7" i="1" s="1"/>
  <c r="BP33" i="1" l="1"/>
  <c r="CK36" i="1"/>
  <c r="CK48" i="1"/>
  <c r="CK50" i="1"/>
  <c r="CK55" i="1"/>
  <c r="CK98" i="1"/>
  <c r="CK139" i="1"/>
  <c r="BP45" i="1"/>
  <c r="BQ45" i="1" s="1"/>
  <c r="CK46" i="1"/>
  <c r="BS75" i="1"/>
  <c r="CK101" i="1"/>
  <c r="BP38" i="1"/>
  <c r="BQ38" i="1" s="1"/>
  <c r="BR38" i="1" s="1"/>
  <c r="BT38" i="1" s="1"/>
  <c r="BP55" i="1"/>
  <c r="BQ55" i="1" s="1"/>
  <c r="CK28" i="1"/>
  <c r="CK41" i="1"/>
  <c r="CK53" i="1"/>
  <c r="BP25" i="1"/>
  <c r="BQ25" i="1" s="1"/>
  <c r="CK58" i="1"/>
  <c r="CK66" i="1"/>
  <c r="CK26" i="1"/>
  <c r="AZ29" i="1"/>
  <c r="CK39" i="1"/>
  <c r="CK44" i="1"/>
  <c r="CK69" i="1"/>
  <c r="DG63" i="1"/>
  <c r="AW68" i="1"/>
  <c r="AX68" i="1" s="1"/>
  <c r="AY68" i="1" s="1"/>
  <c r="CK47" i="1"/>
  <c r="BS58" i="1"/>
  <c r="CK65" i="1"/>
  <c r="CK67" i="1"/>
  <c r="BS45" i="1"/>
  <c r="BS60" i="1"/>
  <c r="AZ85" i="1"/>
  <c r="BS90" i="1"/>
  <c r="BS107" i="1"/>
  <c r="AW35" i="1"/>
  <c r="AX35" i="1" s="1"/>
  <c r="AY35" i="1" s="1"/>
  <c r="CK25" i="1"/>
  <c r="CK27" i="1"/>
  <c r="AZ31" i="1"/>
  <c r="CK34" i="1"/>
  <c r="CK43" i="1"/>
  <c r="CK45" i="1"/>
  <c r="CK51" i="1"/>
  <c r="BS33" i="1"/>
  <c r="CK56" i="1"/>
  <c r="CK128" i="1"/>
  <c r="BS134" i="1"/>
  <c r="D20" i="1"/>
  <c r="D21" i="1" s="1"/>
  <c r="AZ28" i="1"/>
  <c r="AZ24" i="1"/>
  <c r="BS26" i="1"/>
  <c r="K35" i="1"/>
  <c r="CK31" i="1"/>
  <c r="CK33" i="1"/>
  <c r="BS46" i="1"/>
  <c r="CK61" i="1"/>
  <c r="BS24" i="1"/>
  <c r="BS28" i="1"/>
  <c r="BP42" i="1"/>
  <c r="BQ42" i="1" s="1"/>
  <c r="BP50" i="1"/>
  <c r="BQ50" i="1" s="1"/>
  <c r="BV50" i="1" s="1"/>
  <c r="CK126" i="1"/>
  <c r="AW26" i="1"/>
  <c r="AX26" i="1" s="1"/>
  <c r="AY26" i="1" s="1"/>
  <c r="BQ33" i="1"/>
  <c r="BV33" i="1" s="1"/>
  <c r="AH7" i="1"/>
  <c r="BQ86" i="1"/>
  <c r="BV86" i="1" s="1"/>
  <c r="BC26" i="1"/>
  <c r="AF14" i="1"/>
  <c r="AF13" i="1"/>
  <c r="AW223" i="1"/>
  <c r="AX223" i="1" s="1"/>
  <c r="AW220" i="1"/>
  <c r="AX220" i="1" s="1"/>
  <c r="AW217" i="1"/>
  <c r="AX217" i="1" s="1"/>
  <c r="AW214" i="1"/>
  <c r="AX214" i="1" s="1"/>
  <c r="AW211" i="1"/>
  <c r="AX211" i="1" s="1"/>
  <c r="AW208" i="1"/>
  <c r="AX208" i="1" s="1"/>
  <c r="AW205" i="1"/>
  <c r="AX205" i="1" s="1"/>
  <c r="AW202" i="1"/>
  <c r="AX202" i="1" s="1"/>
  <c r="AW199" i="1"/>
  <c r="AX199" i="1" s="1"/>
  <c r="AW196" i="1"/>
  <c r="AX196" i="1" s="1"/>
  <c r="AW222" i="1"/>
  <c r="AX222" i="1" s="1"/>
  <c r="AW219" i="1"/>
  <c r="AX219" i="1" s="1"/>
  <c r="AW216" i="1"/>
  <c r="AX216" i="1" s="1"/>
  <c r="AW213" i="1"/>
  <c r="AX213" i="1" s="1"/>
  <c r="AW210" i="1"/>
  <c r="AX210" i="1" s="1"/>
  <c r="AW207" i="1"/>
  <c r="AX207" i="1" s="1"/>
  <c r="AW204" i="1"/>
  <c r="AX204" i="1" s="1"/>
  <c r="AW201" i="1"/>
  <c r="AX201" i="1" s="1"/>
  <c r="AW198" i="1"/>
  <c r="AX198" i="1" s="1"/>
  <c r="AW195" i="1"/>
  <c r="AX195" i="1" s="1"/>
  <c r="AW224" i="1"/>
  <c r="AX224" i="1" s="1"/>
  <c r="AW215" i="1"/>
  <c r="AX215" i="1" s="1"/>
  <c r="AW190" i="1"/>
  <c r="AX190" i="1" s="1"/>
  <c r="AW188" i="1"/>
  <c r="AX188" i="1" s="1"/>
  <c r="AW185" i="1"/>
  <c r="AX185" i="1" s="1"/>
  <c r="AW182" i="1"/>
  <c r="AX182" i="1" s="1"/>
  <c r="AW179" i="1"/>
  <c r="AX179" i="1" s="1"/>
  <c r="AW176" i="1"/>
  <c r="AX176" i="1" s="1"/>
  <c r="AW173" i="1"/>
  <c r="AX173" i="1" s="1"/>
  <c r="AW218" i="1"/>
  <c r="AX218" i="1" s="1"/>
  <c r="AW193" i="1"/>
  <c r="AX193" i="1" s="1"/>
  <c r="AW187" i="1"/>
  <c r="AX187" i="1" s="1"/>
  <c r="AW171" i="1"/>
  <c r="AX171" i="1" s="1"/>
  <c r="AW168" i="1"/>
  <c r="AX168" i="1" s="1"/>
  <c r="AW165" i="1"/>
  <c r="AX165" i="1" s="1"/>
  <c r="AW162" i="1"/>
  <c r="AX162" i="1" s="1"/>
  <c r="AW159" i="1"/>
  <c r="AX159" i="1" s="1"/>
  <c r="AW156" i="1"/>
  <c r="AX156" i="1" s="1"/>
  <c r="AW153" i="1"/>
  <c r="AX153" i="1" s="1"/>
  <c r="AW191" i="1"/>
  <c r="AX191" i="1" s="1"/>
  <c r="AW194" i="1"/>
  <c r="AX194" i="1" s="1"/>
  <c r="AW186" i="1"/>
  <c r="AX186" i="1" s="1"/>
  <c r="AW183" i="1"/>
  <c r="AX183" i="1" s="1"/>
  <c r="AW209" i="1"/>
  <c r="AX209" i="1" s="1"/>
  <c r="AW200" i="1"/>
  <c r="AX200" i="1" s="1"/>
  <c r="AW189" i="1"/>
  <c r="AX189" i="1" s="1"/>
  <c r="AW181" i="1"/>
  <c r="AX181" i="1" s="1"/>
  <c r="AW172" i="1"/>
  <c r="AX172" i="1" s="1"/>
  <c r="AW221" i="1"/>
  <c r="AX221" i="1" s="1"/>
  <c r="AW206" i="1"/>
  <c r="AX206" i="1" s="1"/>
  <c r="AW203" i="1"/>
  <c r="AX203" i="1" s="1"/>
  <c r="AW177" i="1"/>
  <c r="AX177" i="1" s="1"/>
  <c r="AW152" i="1"/>
  <c r="AX152" i="1" s="1"/>
  <c r="AW175" i="1"/>
  <c r="AX175" i="1" s="1"/>
  <c r="AW163" i="1"/>
  <c r="AX163" i="1" s="1"/>
  <c r="AW160" i="1"/>
  <c r="AX160" i="1" s="1"/>
  <c r="AW166" i="1"/>
  <c r="AX166" i="1" s="1"/>
  <c r="AW164" i="1"/>
  <c r="AX164" i="1" s="1"/>
  <c r="AW161" i="1"/>
  <c r="AX161" i="1" s="1"/>
  <c r="AW158" i="1"/>
  <c r="AX158" i="1" s="1"/>
  <c r="AW157" i="1"/>
  <c r="AX157" i="1" s="1"/>
  <c r="AW148" i="1"/>
  <c r="AX148" i="1" s="1"/>
  <c r="AW145" i="1"/>
  <c r="AX145" i="1" s="1"/>
  <c r="AW142" i="1"/>
  <c r="AX142" i="1" s="1"/>
  <c r="AW178" i="1"/>
  <c r="AX178" i="1" s="1"/>
  <c r="AW192" i="1"/>
  <c r="AX192" i="1" s="1"/>
  <c r="AW170" i="1"/>
  <c r="AX170" i="1" s="1"/>
  <c r="AW147" i="1"/>
  <c r="AX147" i="1" s="1"/>
  <c r="AW197" i="1"/>
  <c r="AX197" i="1" s="1"/>
  <c r="AW174" i="1"/>
  <c r="AX174" i="1" s="1"/>
  <c r="AW169" i="1"/>
  <c r="AX169" i="1" s="1"/>
  <c r="AW139" i="1"/>
  <c r="AX139" i="1" s="1"/>
  <c r="AW136" i="1"/>
  <c r="AX136" i="1" s="1"/>
  <c r="AW133" i="1"/>
  <c r="AX133" i="1" s="1"/>
  <c r="AW130" i="1"/>
  <c r="AX130" i="1" s="1"/>
  <c r="AW149" i="1"/>
  <c r="AX149" i="1" s="1"/>
  <c r="AW180" i="1"/>
  <c r="AX180" i="1" s="1"/>
  <c r="AW151" i="1"/>
  <c r="AX151" i="1" s="1"/>
  <c r="AW143" i="1"/>
  <c r="AX143" i="1" s="1"/>
  <c r="AW141" i="1"/>
  <c r="AX141" i="1" s="1"/>
  <c r="AW138" i="1"/>
  <c r="AX138" i="1" s="1"/>
  <c r="AW135" i="1"/>
  <c r="AX135" i="1" s="1"/>
  <c r="AW140" i="1"/>
  <c r="AX140" i="1" s="1"/>
  <c r="AW128" i="1"/>
  <c r="AX128" i="1" s="1"/>
  <c r="AW119" i="1"/>
  <c r="AX119" i="1" s="1"/>
  <c r="AW110" i="1"/>
  <c r="AX110" i="1" s="1"/>
  <c r="AW105" i="1"/>
  <c r="AX105" i="1" s="1"/>
  <c r="AW103" i="1"/>
  <c r="AX103" i="1" s="1"/>
  <c r="AW126" i="1"/>
  <c r="AX126" i="1" s="1"/>
  <c r="AW117" i="1"/>
  <c r="AX117" i="1" s="1"/>
  <c r="AW144" i="1"/>
  <c r="AX144" i="1" s="1"/>
  <c r="AW134" i="1"/>
  <c r="AX134" i="1" s="1"/>
  <c r="AW132" i="1"/>
  <c r="AX132" i="1" s="1"/>
  <c r="AW124" i="1"/>
  <c r="AX124" i="1" s="1"/>
  <c r="AW115" i="1"/>
  <c r="AX115" i="1" s="1"/>
  <c r="AW108" i="1"/>
  <c r="AX108" i="1" s="1"/>
  <c r="AW137" i="1"/>
  <c r="AX137" i="1" s="1"/>
  <c r="AW131" i="1"/>
  <c r="AX131" i="1" s="1"/>
  <c r="AW122" i="1"/>
  <c r="AX122" i="1" s="1"/>
  <c r="AW113" i="1"/>
  <c r="AX113" i="1" s="1"/>
  <c r="AW106" i="1"/>
  <c r="AX106" i="1" s="1"/>
  <c r="AW101" i="1"/>
  <c r="AX101" i="1" s="1"/>
  <c r="AW89" i="1"/>
  <c r="AX89" i="1" s="1"/>
  <c r="AW86" i="1"/>
  <c r="AX86" i="1" s="1"/>
  <c r="AW83" i="1"/>
  <c r="AX83" i="1" s="1"/>
  <c r="AW72" i="1"/>
  <c r="AX72" i="1" s="1"/>
  <c r="AW71" i="1"/>
  <c r="AX71" i="1" s="1"/>
  <c r="AW155" i="1"/>
  <c r="AX155" i="1" s="1"/>
  <c r="AW154" i="1"/>
  <c r="AX154" i="1" s="1"/>
  <c r="AW107" i="1"/>
  <c r="AX107" i="1" s="1"/>
  <c r="AW212" i="1"/>
  <c r="AX212" i="1" s="1"/>
  <c r="AW123" i="1"/>
  <c r="AX123" i="1" s="1"/>
  <c r="AW114" i="1"/>
  <c r="AX114" i="1" s="1"/>
  <c r="AW184" i="1"/>
  <c r="AX184" i="1" s="1"/>
  <c r="AW127" i="1"/>
  <c r="AX127" i="1" s="1"/>
  <c r="AW91" i="1"/>
  <c r="AX91" i="1" s="1"/>
  <c r="AW82" i="1"/>
  <c r="AX82" i="1" s="1"/>
  <c r="AW78" i="1"/>
  <c r="AX78" i="1" s="1"/>
  <c r="AW129" i="1"/>
  <c r="AX129" i="1" s="1"/>
  <c r="AW118" i="1"/>
  <c r="AX118" i="1" s="1"/>
  <c r="AW84" i="1"/>
  <c r="AX84" i="1" s="1"/>
  <c r="AW120" i="1"/>
  <c r="AX120" i="1" s="1"/>
  <c r="AW96" i="1"/>
  <c r="AX96" i="1" s="1"/>
  <c r="AW94" i="1"/>
  <c r="AX94" i="1" s="1"/>
  <c r="AW74" i="1"/>
  <c r="AX74" i="1" s="1"/>
  <c r="AW111" i="1"/>
  <c r="AX111" i="1" s="1"/>
  <c r="AW109" i="1"/>
  <c r="AX109" i="1" s="1"/>
  <c r="AW104" i="1"/>
  <c r="AX104" i="1" s="1"/>
  <c r="AW88" i="1"/>
  <c r="AX88" i="1" s="1"/>
  <c r="AW79" i="1"/>
  <c r="AX79" i="1" s="1"/>
  <c r="AW75" i="1"/>
  <c r="AX75" i="1" s="1"/>
  <c r="AW167" i="1"/>
  <c r="AX167" i="1" s="1"/>
  <c r="AW150" i="1"/>
  <c r="AX150" i="1" s="1"/>
  <c r="AW112" i="1"/>
  <c r="AX112" i="1" s="1"/>
  <c r="AW98" i="1"/>
  <c r="AX98" i="1" s="1"/>
  <c r="AW93" i="1"/>
  <c r="AX93" i="1" s="1"/>
  <c r="AW87" i="1"/>
  <c r="AX87" i="1" s="1"/>
  <c r="AW81" i="1"/>
  <c r="AX81" i="1" s="1"/>
  <c r="AW146" i="1"/>
  <c r="AX146" i="1" s="1"/>
  <c r="AW125" i="1"/>
  <c r="AX125" i="1" s="1"/>
  <c r="AW102" i="1"/>
  <c r="AX102" i="1" s="1"/>
  <c r="AW116" i="1"/>
  <c r="AX116" i="1" s="1"/>
  <c r="AW97" i="1"/>
  <c r="AX97" i="1" s="1"/>
  <c r="AW76" i="1"/>
  <c r="AX76" i="1" s="1"/>
  <c r="AW64" i="1"/>
  <c r="AX64" i="1" s="1"/>
  <c r="AW73" i="1"/>
  <c r="AX73" i="1" s="1"/>
  <c r="AW69" i="1"/>
  <c r="AX69" i="1" s="1"/>
  <c r="AW61" i="1"/>
  <c r="AX61" i="1" s="1"/>
  <c r="AW55" i="1"/>
  <c r="AX55" i="1" s="1"/>
  <c r="AW42" i="1"/>
  <c r="AX42" i="1" s="1"/>
  <c r="AW32" i="1"/>
  <c r="AX32" i="1" s="1"/>
  <c r="AW121" i="1"/>
  <c r="AX121" i="1" s="1"/>
  <c r="AW100" i="1"/>
  <c r="AX100" i="1" s="1"/>
  <c r="AW92" i="1"/>
  <c r="AX92" i="1" s="1"/>
  <c r="AW85" i="1"/>
  <c r="AX85" i="1" s="1"/>
  <c r="AW77" i="1"/>
  <c r="AX77" i="1" s="1"/>
  <c r="AW66" i="1"/>
  <c r="AX66" i="1" s="1"/>
  <c r="AW53" i="1"/>
  <c r="AX53" i="1" s="1"/>
  <c r="AW50" i="1"/>
  <c r="AX50" i="1" s="1"/>
  <c r="AW99" i="1"/>
  <c r="AX99" i="1" s="1"/>
  <c r="AW95" i="1"/>
  <c r="AX95" i="1" s="1"/>
  <c r="AW48" i="1"/>
  <c r="AX48" i="1" s="1"/>
  <c r="AW40" i="1"/>
  <c r="AX40" i="1" s="1"/>
  <c r="AW37" i="1"/>
  <c r="AX37" i="1" s="1"/>
  <c r="AW46" i="1"/>
  <c r="AX46" i="1" s="1"/>
  <c r="AW90" i="1"/>
  <c r="AX90" i="1" s="1"/>
  <c r="AW65" i="1"/>
  <c r="AX65" i="1" s="1"/>
  <c r="AW62" i="1"/>
  <c r="AX62" i="1" s="1"/>
  <c r="AW67" i="1"/>
  <c r="AX67" i="1" s="1"/>
  <c r="AW57" i="1"/>
  <c r="AX57" i="1" s="1"/>
  <c r="AW47" i="1"/>
  <c r="AX47" i="1" s="1"/>
  <c r="AW80" i="1"/>
  <c r="AX80" i="1" s="1"/>
  <c r="AW39" i="1"/>
  <c r="AX39" i="1" s="1"/>
  <c r="AW29" i="1"/>
  <c r="AX29" i="1" s="1"/>
  <c r="AW59" i="1"/>
  <c r="AX59" i="1" s="1"/>
  <c r="AW60" i="1"/>
  <c r="AX60" i="1" s="1"/>
  <c r="AW45" i="1"/>
  <c r="AX45" i="1" s="1"/>
  <c r="AW27" i="1"/>
  <c r="AX27" i="1" s="1"/>
  <c r="AW38" i="1"/>
  <c r="AX38" i="1" s="1"/>
  <c r="AW43" i="1"/>
  <c r="AX43" i="1" s="1"/>
  <c r="AW25" i="1"/>
  <c r="AX25" i="1" s="1"/>
  <c r="DG69" i="1" s="1"/>
  <c r="AW51" i="1"/>
  <c r="AX51" i="1" s="1"/>
  <c r="AW30" i="1"/>
  <c r="AX30" i="1" s="1"/>
  <c r="AW36" i="1"/>
  <c r="AX36" i="1" s="1"/>
  <c r="AW54" i="1"/>
  <c r="AX54" i="1" s="1"/>
  <c r="AW63" i="1"/>
  <c r="AX63" i="1" s="1"/>
  <c r="AW49" i="1"/>
  <c r="AX49" i="1" s="1"/>
  <c r="AW24" i="1"/>
  <c r="AX24" i="1" s="1"/>
  <c r="AW28" i="1"/>
  <c r="AX28" i="1" s="1"/>
  <c r="AW58" i="1"/>
  <c r="AX58" i="1" s="1"/>
  <c r="AW34" i="1"/>
  <c r="AX34" i="1" s="1"/>
  <c r="AW33" i="1"/>
  <c r="AX33" i="1" s="1"/>
  <c r="AW31" i="1"/>
  <c r="AX31" i="1" s="1"/>
  <c r="AW70" i="1"/>
  <c r="AX70" i="1" s="1"/>
  <c r="AW44" i="1"/>
  <c r="AX44" i="1" s="1"/>
  <c r="AW52" i="1"/>
  <c r="AX52" i="1" s="1"/>
  <c r="AW41" i="1"/>
  <c r="AX41" i="1" s="1"/>
  <c r="AW56" i="1"/>
  <c r="AX56" i="1" s="1"/>
  <c r="CI8" i="1"/>
  <c r="CH43" i="1" s="1"/>
  <c r="CI43" i="1" s="1"/>
  <c r="AH9" i="1"/>
  <c r="BS35" i="1"/>
  <c r="BS48" i="1"/>
  <c r="BS77" i="1"/>
  <c r="BP28" i="1"/>
  <c r="BQ28" i="1" s="1"/>
  <c r="AZ45" i="1"/>
  <c r="C51" i="1"/>
  <c r="BS65" i="1"/>
  <c r="BS71" i="1"/>
  <c r="AZ102" i="1"/>
  <c r="BS152" i="1"/>
  <c r="BP30" i="1"/>
  <c r="BQ30" i="1" s="1"/>
  <c r="AZ33" i="1"/>
  <c r="BP37" i="1"/>
  <c r="BQ37" i="1" s="1"/>
  <c r="AZ39" i="1"/>
  <c r="AZ41" i="1"/>
  <c r="BP46" i="1"/>
  <c r="BQ46" i="1" s="1"/>
  <c r="G51" i="1"/>
  <c r="AZ52" i="1"/>
  <c r="BP53" i="1"/>
  <c r="BQ53" i="1" s="1"/>
  <c r="BP60" i="1"/>
  <c r="BQ60" i="1" s="1"/>
  <c r="BP69" i="1"/>
  <c r="BQ69" i="1" s="1"/>
  <c r="BS79" i="1"/>
  <c r="AZ148" i="1"/>
  <c r="BP27" i="1"/>
  <c r="BQ27" i="1" s="1"/>
  <c r="BS41" i="1"/>
  <c r="AZ47" i="1"/>
  <c r="BS52" i="1"/>
  <c r="AZ54" i="1"/>
  <c r="BP68" i="1"/>
  <c r="BQ68" i="1" s="1"/>
  <c r="BS70" i="1"/>
  <c r="BP76" i="1"/>
  <c r="BQ76" i="1" s="1"/>
  <c r="BS88" i="1"/>
  <c r="AZ98" i="1"/>
  <c r="BP222" i="1"/>
  <c r="BQ222" i="1" s="1"/>
  <c r="BP219" i="1"/>
  <c r="BQ219" i="1" s="1"/>
  <c r="BP216" i="1"/>
  <c r="BQ216" i="1" s="1"/>
  <c r="BP213" i="1"/>
  <c r="BQ213" i="1" s="1"/>
  <c r="BP210" i="1"/>
  <c r="BQ210" i="1" s="1"/>
  <c r="BP207" i="1"/>
  <c r="BQ207" i="1" s="1"/>
  <c r="BP204" i="1"/>
  <c r="BQ204" i="1" s="1"/>
  <c r="BP201" i="1"/>
  <c r="BQ201" i="1" s="1"/>
  <c r="BP198" i="1"/>
  <c r="BQ198" i="1" s="1"/>
  <c r="BP195" i="1"/>
  <c r="BQ195" i="1" s="1"/>
  <c r="BP224" i="1"/>
  <c r="BQ224" i="1" s="1"/>
  <c r="BP221" i="1"/>
  <c r="BQ221" i="1" s="1"/>
  <c r="BP218" i="1"/>
  <c r="BQ218" i="1" s="1"/>
  <c r="BP215" i="1"/>
  <c r="BQ215" i="1" s="1"/>
  <c r="BP212" i="1"/>
  <c r="BQ212" i="1" s="1"/>
  <c r="BP209" i="1"/>
  <c r="BQ209" i="1" s="1"/>
  <c r="BP206" i="1"/>
  <c r="BQ206" i="1" s="1"/>
  <c r="BP203" i="1"/>
  <c r="BQ203" i="1" s="1"/>
  <c r="BP200" i="1"/>
  <c r="BQ200" i="1" s="1"/>
  <c r="BP197" i="1"/>
  <c r="BQ197" i="1" s="1"/>
  <c r="BP187" i="1"/>
  <c r="BQ187" i="1" s="1"/>
  <c r="BP184" i="1"/>
  <c r="BQ184" i="1" s="1"/>
  <c r="BP181" i="1"/>
  <c r="BQ181" i="1" s="1"/>
  <c r="BP178" i="1"/>
  <c r="BQ178" i="1" s="1"/>
  <c r="BP175" i="1"/>
  <c r="BQ175" i="1" s="1"/>
  <c r="BP223" i="1"/>
  <c r="BQ223" i="1" s="1"/>
  <c r="BP214" i="1"/>
  <c r="BQ214" i="1" s="1"/>
  <c r="BP192" i="1"/>
  <c r="BQ192" i="1" s="1"/>
  <c r="BP170" i="1"/>
  <c r="BQ170" i="1" s="1"/>
  <c r="BP167" i="1"/>
  <c r="BQ167" i="1" s="1"/>
  <c r="BP164" i="1"/>
  <c r="BQ164" i="1" s="1"/>
  <c r="BP161" i="1"/>
  <c r="BQ161" i="1" s="1"/>
  <c r="BP158" i="1"/>
  <c r="BQ158" i="1" s="1"/>
  <c r="BP155" i="1"/>
  <c r="BQ155" i="1" s="1"/>
  <c r="BP152" i="1"/>
  <c r="BQ152" i="1" s="1"/>
  <c r="BP217" i="1"/>
  <c r="BQ217" i="1" s="1"/>
  <c r="BP188" i="1"/>
  <c r="BQ188" i="1" s="1"/>
  <c r="BP180" i="1"/>
  <c r="BQ180" i="1" s="1"/>
  <c r="BP179" i="1"/>
  <c r="BQ179" i="1" s="1"/>
  <c r="BP174" i="1"/>
  <c r="BQ174" i="1" s="1"/>
  <c r="BP208" i="1"/>
  <c r="BQ208" i="1" s="1"/>
  <c r="BP199" i="1"/>
  <c r="BQ199" i="1" s="1"/>
  <c r="BP189" i="1"/>
  <c r="BQ189" i="1" s="1"/>
  <c r="BP173" i="1"/>
  <c r="BQ173" i="1" s="1"/>
  <c r="BP194" i="1"/>
  <c r="BQ194" i="1" s="1"/>
  <c r="BP191" i="1"/>
  <c r="BQ191" i="1" s="1"/>
  <c r="BP182" i="1"/>
  <c r="BQ182" i="1" s="1"/>
  <c r="BP166" i="1"/>
  <c r="BQ166" i="1" s="1"/>
  <c r="BP153" i="1"/>
  <c r="BQ153" i="1" s="1"/>
  <c r="BP190" i="1"/>
  <c r="BQ190" i="1" s="1"/>
  <c r="BP168" i="1"/>
  <c r="BQ168" i="1" s="1"/>
  <c r="BP211" i="1"/>
  <c r="BQ211" i="1" s="1"/>
  <c r="BP196" i="1"/>
  <c r="BQ196" i="1" s="1"/>
  <c r="BP193" i="1"/>
  <c r="BQ193" i="1" s="1"/>
  <c r="BP176" i="1"/>
  <c r="BQ176" i="1" s="1"/>
  <c r="BP169" i="1"/>
  <c r="BQ169" i="1" s="1"/>
  <c r="BP150" i="1"/>
  <c r="BQ150" i="1" s="1"/>
  <c r="BP147" i="1"/>
  <c r="BQ147" i="1" s="1"/>
  <c r="BP144" i="1"/>
  <c r="BQ144" i="1" s="1"/>
  <c r="BP205" i="1"/>
  <c r="BQ205" i="1" s="1"/>
  <c r="BP202" i="1"/>
  <c r="BQ202" i="1" s="1"/>
  <c r="BP185" i="1"/>
  <c r="BQ185" i="1" s="1"/>
  <c r="BP183" i="1"/>
  <c r="BQ183" i="1" s="1"/>
  <c r="BP163" i="1"/>
  <c r="BQ163" i="1" s="1"/>
  <c r="BP154" i="1"/>
  <c r="BQ154" i="1" s="1"/>
  <c r="BP148" i="1"/>
  <c r="BQ148" i="1" s="1"/>
  <c r="BP165" i="1"/>
  <c r="BQ165" i="1" s="1"/>
  <c r="BP160" i="1"/>
  <c r="BQ160" i="1" s="1"/>
  <c r="BP141" i="1"/>
  <c r="BQ141" i="1" s="1"/>
  <c r="BP138" i="1"/>
  <c r="BQ138" i="1" s="1"/>
  <c r="BP135" i="1"/>
  <c r="BQ135" i="1" s="1"/>
  <c r="BP132" i="1"/>
  <c r="BQ132" i="1" s="1"/>
  <c r="BP129" i="1"/>
  <c r="BQ129" i="1" s="1"/>
  <c r="BP172" i="1"/>
  <c r="BQ172" i="1" s="1"/>
  <c r="BP162" i="1"/>
  <c r="BQ162" i="1" s="1"/>
  <c r="BP151" i="1"/>
  <c r="BQ151" i="1" s="1"/>
  <c r="BP143" i="1"/>
  <c r="BQ143" i="1" s="1"/>
  <c r="BP186" i="1"/>
  <c r="BQ186" i="1" s="1"/>
  <c r="BP156" i="1"/>
  <c r="BQ156" i="1" s="1"/>
  <c r="BP145" i="1"/>
  <c r="BQ145" i="1" s="1"/>
  <c r="BP108" i="1"/>
  <c r="BQ108" i="1" s="1"/>
  <c r="BP104" i="1"/>
  <c r="BQ104" i="1" s="1"/>
  <c r="BP100" i="1"/>
  <c r="BQ100" i="1" s="1"/>
  <c r="BP140" i="1"/>
  <c r="BQ140" i="1" s="1"/>
  <c r="BP137" i="1"/>
  <c r="BQ137" i="1" s="1"/>
  <c r="BP149" i="1"/>
  <c r="BQ149" i="1" s="1"/>
  <c r="BP109" i="1"/>
  <c r="BQ109" i="1" s="1"/>
  <c r="BP220" i="1"/>
  <c r="BQ220" i="1" s="1"/>
  <c r="BP139" i="1"/>
  <c r="BQ139" i="1" s="1"/>
  <c r="BP125" i="1"/>
  <c r="BQ125" i="1" s="1"/>
  <c r="BP116" i="1"/>
  <c r="BQ116" i="1" s="1"/>
  <c r="BP102" i="1"/>
  <c r="BQ102" i="1" s="1"/>
  <c r="BP146" i="1"/>
  <c r="BQ146" i="1" s="1"/>
  <c r="BP123" i="1"/>
  <c r="BQ123" i="1" s="1"/>
  <c r="BP114" i="1"/>
  <c r="BQ114" i="1" s="1"/>
  <c r="BP107" i="1"/>
  <c r="BQ107" i="1" s="1"/>
  <c r="BP121" i="1"/>
  <c r="BQ121" i="1" s="1"/>
  <c r="BP112" i="1"/>
  <c r="BQ112" i="1" s="1"/>
  <c r="BP159" i="1"/>
  <c r="BQ159" i="1" s="1"/>
  <c r="BP157" i="1"/>
  <c r="BQ157" i="1" s="1"/>
  <c r="BP105" i="1"/>
  <c r="BQ105" i="1" s="1"/>
  <c r="BP95" i="1"/>
  <c r="BQ95" i="1" s="1"/>
  <c r="BP91" i="1"/>
  <c r="BQ91" i="1" s="1"/>
  <c r="BP88" i="1"/>
  <c r="BQ88" i="1" s="1"/>
  <c r="BP85" i="1"/>
  <c r="BQ85" i="1" s="1"/>
  <c r="BP82" i="1"/>
  <c r="BQ82" i="1" s="1"/>
  <c r="BP65" i="1"/>
  <c r="BQ65" i="1" s="1"/>
  <c r="BP142" i="1"/>
  <c r="BQ142" i="1" s="1"/>
  <c r="BP134" i="1"/>
  <c r="BQ134" i="1" s="1"/>
  <c r="BP133" i="1"/>
  <c r="BQ133" i="1" s="1"/>
  <c r="BP122" i="1"/>
  <c r="BQ122" i="1" s="1"/>
  <c r="BP113" i="1"/>
  <c r="BQ113" i="1" s="1"/>
  <c r="BP131" i="1"/>
  <c r="BQ131" i="1" s="1"/>
  <c r="BP120" i="1"/>
  <c r="BQ120" i="1" s="1"/>
  <c r="BP111" i="1"/>
  <c r="BQ111" i="1" s="1"/>
  <c r="BP126" i="1"/>
  <c r="BQ126" i="1" s="1"/>
  <c r="BP115" i="1"/>
  <c r="BQ115" i="1" s="1"/>
  <c r="BP72" i="1"/>
  <c r="BQ72" i="1" s="1"/>
  <c r="BP128" i="1"/>
  <c r="BQ128" i="1" s="1"/>
  <c r="BP117" i="1"/>
  <c r="BQ117" i="1" s="1"/>
  <c r="BP98" i="1"/>
  <c r="BQ98" i="1" s="1"/>
  <c r="BP81" i="1"/>
  <c r="BQ81" i="1" s="1"/>
  <c r="BP77" i="1"/>
  <c r="BQ77" i="1" s="1"/>
  <c r="BP119" i="1"/>
  <c r="BQ119" i="1" s="1"/>
  <c r="BP101" i="1"/>
  <c r="BQ101" i="1" s="1"/>
  <c r="BP99" i="1"/>
  <c r="BQ99" i="1" s="1"/>
  <c r="BP93" i="1"/>
  <c r="BQ93" i="1" s="1"/>
  <c r="BP87" i="1"/>
  <c r="BQ87" i="1" s="1"/>
  <c r="BP177" i="1"/>
  <c r="BQ177" i="1" s="1"/>
  <c r="BP110" i="1"/>
  <c r="BQ110" i="1" s="1"/>
  <c r="BP89" i="1"/>
  <c r="BQ89" i="1" s="1"/>
  <c r="BP73" i="1"/>
  <c r="BQ73" i="1" s="1"/>
  <c r="BP92" i="1"/>
  <c r="BQ92" i="1" s="1"/>
  <c r="BP75" i="1"/>
  <c r="BQ75" i="1" s="1"/>
  <c r="BP71" i="1"/>
  <c r="BQ71" i="1" s="1"/>
  <c r="BP90" i="1"/>
  <c r="BQ90" i="1" s="1"/>
  <c r="BP80" i="1"/>
  <c r="BQ80" i="1" s="1"/>
  <c r="BP124" i="1"/>
  <c r="BQ124" i="1" s="1"/>
  <c r="BP83" i="1"/>
  <c r="BQ83" i="1" s="1"/>
  <c r="BP136" i="1"/>
  <c r="BQ136" i="1" s="1"/>
  <c r="BP54" i="1"/>
  <c r="BQ54" i="1" s="1"/>
  <c r="BP49" i="1"/>
  <c r="BQ49" i="1" s="1"/>
  <c r="BP43" i="1"/>
  <c r="BQ43" i="1" s="1"/>
  <c r="BP84" i="1"/>
  <c r="BQ84" i="1" s="1"/>
  <c r="BP41" i="1"/>
  <c r="BQ41" i="1" s="1"/>
  <c r="BP31" i="1"/>
  <c r="BQ31" i="1" s="1"/>
  <c r="BP130" i="1"/>
  <c r="BQ130" i="1" s="1"/>
  <c r="BP62" i="1"/>
  <c r="BQ62" i="1" s="1"/>
  <c r="BP52" i="1"/>
  <c r="BQ52" i="1" s="1"/>
  <c r="BP94" i="1"/>
  <c r="BQ94" i="1" s="1"/>
  <c r="BP67" i="1"/>
  <c r="BQ67" i="1" s="1"/>
  <c r="BP57" i="1"/>
  <c r="BQ57" i="1" s="1"/>
  <c r="BP47" i="1"/>
  <c r="BQ47" i="1" s="1"/>
  <c r="BP39" i="1"/>
  <c r="BQ39" i="1" s="1"/>
  <c r="BP36" i="1"/>
  <c r="BQ36" i="1" s="1"/>
  <c r="BP78" i="1"/>
  <c r="BQ78" i="1" s="1"/>
  <c r="BP59" i="1"/>
  <c r="BQ59" i="1" s="1"/>
  <c r="BP118" i="1"/>
  <c r="BQ118" i="1" s="1"/>
  <c r="BP103" i="1"/>
  <c r="BQ103" i="1" s="1"/>
  <c r="BP74" i="1"/>
  <c r="BQ74" i="1" s="1"/>
  <c r="BP70" i="1"/>
  <c r="BQ70" i="1" s="1"/>
  <c r="BP58" i="1"/>
  <c r="BQ58" i="1" s="1"/>
  <c r="BP79" i="1"/>
  <c r="BQ79" i="1" s="1"/>
  <c r="BP63" i="1"/>
  <c r="BQ63" i="1" s="1"/>
  <c r="BP56" i="1"/>
  <c r="BQ56" i="1" s="1"/>
  <c r="BP51" i="1"/>
  <c r="BQ51" i="1" s="1"/>
  <c r="BP171" i="1"/>
  <c r="BQ171" i="1" s="1"/>
  <c r="BP127" i="1"/>
  <c r="BQ127" i="1" s="1"/>
  <c r="BP106" i="1"/>
  <c r="BQ106" i="1" s="1"/>
  <c r="AU15" i="1"/>
  <c r="AU12" i="1" s="1"/>
  <c r="BP32" i="1"/>
  <c r="BQ32" i="1" s="1"/>
  <c r="C35" i="1"/>
  <c r="AZ36" i="1"/>
  <c r="BP40" i="1"/>
  <c r="BQ40" i="1" s="1"/>
  <c r="BP44" i="1"/>
  <c r="BQ44" i="1" s="1"/>
  <c r="BS49" i="1"/>
  <c r="BS56" i="1"/>
  <c r="BP61" i="1"/>
  <c r="BQ61" i="1" s="1"/>
  <c r="BP64" i="1"/>
  <c r="BQ64" i="1" s="1"/>
  <c r="BS68" i="1"/>
  <c r="BP34" i="1"/>
  <c r="BQ34" i="1" s="1"/>
  <c r="AZ224" i="1"/>
  <c r="BS223" i="1"/>
  <c r="AZ221" i="1"/>
  <c r="BS220" i="1"/>
  <c r="AZ218" i="1"/>
  <c r="BS217" i="1"/>
  <c r="AZ215" i="1"/>
  <c r="BS214" i="1"/>
  <c r="AZ212" i="1"/>
  <c r="BS211" i="1"/>
  <c r="BS216" i="1"/>
  <c r="BS192" i="1"/>
  <c r="AZ222" i="1"/>
  <c r="AZ213" i="1"/>
  <c r="BS209" i="1"/>
  <c r="BS206" i="1"/>
  <c r="BS203" i="1"/>
  <c r="BS200" i="1"/>
  <c r="BS197" i="1"/>
  <c r="AZ193" i="1"/>
  <c r="AZ220" i="1"/>
  <c r="AZ211" i="1"/>
  <c r="AZ208" i="1"/>
  <c r="AZ205" i="1"/>
  <c r="AZ202" i="1"/>
  <c r="AZ199" i="1"/>
  <c r="AZ196" i="1"/>
  <c r="BS194" i="1"/>
  <c r="BS190" i="1"/>
  <c r="AZ186" i="1"/>
  <c r="BS185" i="1"/>
  <c r="AZ183" i="1"/>
  <c r="BS182" i="1"/>
  <c r="AZ180" i="1"/>
  <c r="BS179" i="1"/>
  <c r="BS221" i="1"/>
  <c r="BS212" i="1"/>
  <c r="AZ191" i="1"/>
  <c r="BS188" i="1"/>
  <c r="BS219" i="1"/>
  <c r="AZ219" i="1"/>
  <c r="BS208" i="1"/>
  <c r="BS205" i="1"/>
  <c r="BS202" i="1"/>
  <c r="BS199" i="1"/>
  <c r="BS196" i="1"/>
  <c r="AZ194" i="1"/>
  <c r="AZ190" i="1"/>
  <c r="AZ176" i="1"/>
  <c r="BS173" i="1"/>
  <c r="BS189" i="1"/>
  <c r="AZ185" i="1"/>
  <c r="AZ184" i="1"/>
  <c r="BS178" i="1"/>
  <c r="AZ172" i="1"/>
  <c r="BS171" i="1"/>
  <c r="AZ169" i="1"/>
  <c r="BS168" i="1"/>
  <c r="AZ166" i="1"/>
  <c r="BS165" i="1"/>
  <c r="AZ163" i="1"/>
  <c r="BS162" i="1"/>
  <c r="AZ160" i="1"/>
  <c r="BS159" i="1"/>
  <c r="AZ157" i="1"/>
  <c r="BS156" i="1"/>
  <c r="BS218" i="1"/>
  <c r="AZ210" i="1"/>
  <c r="AZ209" i="1"/>
  <c r="BS207" i="1"/>
  <c r="AZ201" i="1"/>
  <c r="AZ200" i="1"/>
  <c r="BS198" i="1"/>
  <c r="BS193" i="1"/>
  <c r="AZ187" i="1"/>
  <c r="AZ182" i="1"/>
  <c r="BS177" i="1"/>
  <c r="AZ175" i="1"/>
  <c r="AZ192" i="1"/>
  <c r="AZ181" i="1"/>
  <c r="BS224" i="1"/>
  <c r="AZ223" i="1"/>
  <c r="AZ214" i="1"/>
  <c r="BS181" i="1"/>
  <c r="AZ171" i="1"/>
  <c r="BS170" i="1"/>
  <c r="AZ168" i="1"/>
  <c r="BS167" i="1"/>
  <c r="AZ165" i="1"/>
  <c r="BS222" i="1"/>
  <c r="AZ206" i="1"/>
  <c r="AZ204" i="1"/>
  <c r="AZ203" i="1"/>
  <c r="BS180" i="1"/>
  <c r="AZ188" i="1"/>
  <c r="BS187" i="1"/>
  <c r="AZ179" i="1"/>
  <c r="BS176" i="1"/>
  <c r="BS169" i="1"/>
  <c r="AZ164" i="1"/>
  <c r="AZ162" i="1"/>
  <c r="AZ161" i="1"/>
  <c r="AZ159" i="1"/>
  <c r="AZ158" i="1"/>
  <c r="BS150" i="1"/>
  <c r="AZ207" i="1"/>
  <c r="BS195" i="1"/>
  <c r="BS210" i="1"/>
  <c r="BS184" i="1"/>
  <c r="BS174" i="1"/>
  <c r="BS213" i="1"/>
  <c r="BS186" i="1"/>
  <c r="AZ173" i="1"/>
  <c r="AZ167" i="1"/>
  <c r="AZ156" i="1"/>
  <c r="BS154" i="1"/>
  <c r="BS201" i="1"/>
  <c r="BS166" i="1"/>
  <c r="BS191" i="1"/>
  <c r="AZ174" i="1"/>
  <c r="BS172" i="1"/>
  <c r="BS158" i="1"/>
  <c r="BS151" i="1"/>
  <c r="AZ149" i="1"/>
  <c r="BS143" i="1"/>
  <c r="BS215" i="1"/>
  <c r="AZ197" i="1"/>
  <c r="BS145" i="1"/>
  <c r="AZ142" i="1"/>
  <c r="AZ144" i="1"/>
  <c r="AZ155" i="1"/>
  <c r="AZ153" i="1"/>
  <c r="BS147" i="1"/>
  <c r="AZ146" i="1"/>
  <c r="AZ140" i="1"/>
  <c r="BS139" i="1"/>
  <c r="AZ137" i="1"/>
  <c r="BS136" i="1"/>
  <c r="AZ198" i="1"/>
  <c r="AZ154" i="1"/>
  <c r="BS109" i="1"/>
  <c r="BS105" i="1"/>
  <c r="BS101" i="1"/>
  <c r="AZ217" i="1"/>
  <c r="BS163" i="1"/>
  <c r="BS153" i="1"/>
  <c r="BS148" i="1"/>
  <c r="AZ145" i="1"/>
  <c r="AZ178" i="1"/>
  <c r="AZ177" i="1"/>
  <c r="AZ147" i="1"/>
  <c r="AZ124" i="1"/>
  <c r="AZ115" i="1"/>
  <c r="AZ108" i="1"/>
  <c r="BS98" i="1"/>
  <c r="AZ96" i="1"/>
  <c r="AZ216" i="1"/>
  <c r="AZ189" i="1"/>
  <c r="BS157" i="1"/>
  <c r="BS146" i="1"/>
  <c r="BS141" i="1"/>
  <c r="AZ134" i="1"/>
  <c r="AZ133" i="1"/>
  <c r="AZ132" i="1"/>
  <c r="BS121" i="1"/>
  <c r="BS112" i="1"/>
  <c r="AZ101" i="1"/>
  <c r="AZ152" i="1"/>
  <c r="AZ131" i="1"/>
  <c r="BS128" i="1"/>
  <c r="AZ122" i="1"/>
  <c r="BS119" i="1"/>
  <c r="AZ113" i="1"/>
  <c r="BS110" i="1"/>
  <c r="AZ106" i="1"/>
  <c r="AZ99" i="1"/>
  <c r="BS175" i="1"/>
  <c r="BS164" i="1"/>
  <c r="BS160" i="1"/>
  <c r="AZ135" i="1"/>
  <c r="AZ130" i="1"/>
  <c r="BS126" i="1"/>
  <c r="AZ120" i="1"/>
  <c r="BS117" i="1"/>
  <c r="AZ111" i="1"/>
  <c r="BS103" i="1"/>
  <c r="BS204" i="1"/>
  <c r="AZ139" i="1"/>
  <c r="AZ127" i="1"/>
  <c r="AZ118" i="1"/>
  <c r="AZ104" i="1"/>
  <c r="AZ97" i="1"/>
  <c r="BS96" i="1"/>
  <c r="BS92" i="1"/>
  <c r="AZ76" i="1"/>
  <c r="AZ75" i="1"/>
  <c r="AZ195" i="1"/>
  <c r="BS149" i="1"/>
  <c r="BS130" i="1"/>
  <c r="BS127" i="1"/>
  <c r="BS118" i="1"/>
  <c r="AZ150" i="1"/>
  <c r="AZ138" i="1"/>
  <c r="BS135" i="1"/>
  <c r="BS129" i="1"/>
  <c r="AZ128" i="1"/>
  <c r="BS125" i="1"/>
  <c r="AZ119" i="1"/>
  <c r="BS116" i="1"/>
  <c r="AZ110" i="1"/>
  <c r="BS183" i="1"/>
  <c r="AZ109" i="1"/>
  <c r="BS89" i="1"/>
  <c r="AZ86" i="1"/>
  <c r="AZ74" i="1"/>
  <c r="BS132" i="1"/>
  <c r="AZ88" i="1"/>
  <c r="AZ79" i="1"/>
  <c r="BS73" i="1"/>
  <c r="BS161" i="1"/>
  <c r="BS108" i="1"/>
  <c r="BS106" i="1"/>
  <c r="BS97" i="1"/>
  <c r="AZ92" i="1"/>
  <c r="BS91" i="1"/>
  <c r="AZ90" i="1"/>
  <c r="BS82" i="1"/>
  <c r="BS78" i="1"/>
  <c r="AZ71" i="1"/>
  <c r="BS144" i="1"/>
  <c r="BS142" i="1"/>
  <c r="AZ126" i="1"/>
  <c r="BS123" i="1"/>
  <c r="BS102" i="1"/>
  <c r="BS84" i="1"/>
  <c r="AZ80" i="1"/>
  <c r="AZ117" i="1"/>
  <c r="BS114" i="1"/>
  <c r="AZ105" i="1"/>
  <c r="AZ100" i="1"/>
  <c r="BS94" i="1"/>
  <c r="BS86" i="1"/>
  <c r="AZ83" i="1"/>
  <c r="BS74" i="1"/>
  <c r="AZ66" i="1"/>
  <c r="BS63" i="1"/>
  <c r="BS55" i="1"/>
  <c r="AZ53" i="1"/>
  <c r="BS51" i="1"/>
  <c r="AZ48" i="1"/>
  <c r="BS124" i="1"/>
  <c r="BS120" i="1"/>
  <c r="AZ116" i="1"/>
  <c r="AZ114" i="1"/>
  <c r="BS113" i="1"/>
  <c r="AZ91" i="1"/>
  <c r="AZ82" i="1"/>
  <c r="AZ78" i="1"/>
  <c r="AZ73" i="1"/>
  <c r="BS72" i="1"/>
  <c r="BS155" i="1"/>
  <c r="AZ151" i="1"/>
  <c r="BS133" i="1"/>
  <c r="BS115" i="1"/>
  <c r="BS111" i="1"/>
  <c r="BS100" i="1"/>
  <c r="BS95" i="1"/>
  <c r="BS85" i="1"/>
  <c r="AZ84" i="1"/>
  <c r="BS81" i="1"/>
  <c r="AZ129" i="1"/>
  <c r="AZ107" i="1"/>
  <c r="AZ103" i="1"/>
  <c r="BS99" i="1"/>
  <c r="AZ94" i="1"/>
  <c r="BS93" i="1"/>
  <c r="BS87" i="1"/>
  <c r="AZ95" i="1"/>
  <c r="BS62" i="1"/>
  <c r="BS57" i="1"/>
  <c r="BS47" i="1"/>
  <c r="AZ44" i="1"/>
  <c r="AZ40" i="1"/>
  <c r="BS39" i="1"/>
  <c r="AZ37" i="1"/>
  <c r="BS36" i="1"/>
  <c r="AZ125" i="1"/>
  <c r="AZ121" i="1"/>
  <c r="AZ89" i="1"/>
  <c r="AZ81" i="1"/>
  <c r="BS67" i="1"/>
  <c r="BS59" i="1"/>
  <c r="AZ46" i="1"/>
  <c r="AZ141" i="1"/>
  <c r="AZ123" i="1"/>
  <c r="BS80" i="1"/>
  <c r="AZ70" i="1"/>
  <c r="AZ58" i="1"/>
  <c r="BS137" i="1"/>
  <c r="AZ136" i="1"/>
  <c r="BS83" i="1"/>
  <c r="BS69" i="1"/>
  <c r="BS64" i="1"/>
  <c r="AZ63" i="1"/>
  <c r="AZ60" i="1"/>
  <c r="AZ56" i="1"/>
  <c r="AZ51" i="1"/>
  <c r="BS42" i="1"/>
  <c r="AZ34" i="1"/>
  <c r="AZ26" i="1"/>
  <c r="BS25" i="1"/>
  <c r="BS61" i="1"/>
  <c r="BS50" i="1"/>
  <c r="AZ49" i="1"/>
  <c r="BS44" i="1"/>
  <c r="AZ38" i="1"/>
  <c r="BS37" i="1"/>
  <c r="AZ35" i="1"/>
  <c r="BS131" i="1"/>
  <c r="AZ68" i="1"/>
  <c r="BS53" i="1"/>
  <c r="BS104" i="1"/>
  <c r="AZ64" i="1"/>
  <c r="AZ59" i="1"/>
  <c r="BS54" i="1"/>
  <c r="AZ170" i="1"/>
  <c r="BS122" i="1"/>
  <c r="AZ93" i="1"/>
  <c r="AZ72" i="1"/>
  <c r="AZ69" i="1"/>
  <c r="AZ61" i="1"/>
  <c r="AZ55" i="1"/>
  <c r="BS43" i="1"/>
  <c r="AZ42" i="1"/>
  <c r="BS140" i="1"/>
  <c r="BP24" i="1"/>
  <c r="BQ24" i="1" s="1"/>
  <c r="BS27" i="1"/>
  <c r="BS29" i="1"/>
  <c r="AZ30" i="1"/>
  <c r="BS32" i="1"/>
  <c r="BS34" i="1"/>
  <c r="BP35" i="1"/>
  <c r="BQ35" i="1" s="1"/>
  <c r="AZ43" i="1"/>
  <c r="BP48" i="1"/>
  <c r="BQ48" i="1" s="1"/>
  <c r="AZ57" i="1"/>
  <c r="AZ65" i="1"/>
  <c r="BP66" i="1"/>
  <c r="BQ66" i="1" s="1"/>
  <c r="BS76" i="1"/>
  <c r="AZ77" i="1"/>
  <c r="BP96" i="1"/>
  <c r="BQ96" i="1" s="1"/>
  <c r="AZ112" i="1"/>
  <c r="CH203" i="1"/>
  <c r="CI203" i="1" s="1"/>
  <c r="CH200" i="1"/>
  <c r="CI200" i="1" s="1"/>
  <c r="CH201" i="1"/>
  <c r="CI201" i="1" s="1"/>
  <c r="CH195" i="1"/>
  <c r="CI195" i="1" s="1"/>
  <c r="CH151" i="1"/>
  <c r="CI151" i="1" s="1"/>
  <c r="CH176" i="1"/>
  <c r="CI176" i="1" s="1"/>
  <c r="CH179" i="1"/>
  <c r="CI179" i="1" s="1"/>
  <c r="CH167" i="1"/>
  <c r="CI167" i="1" s="1"/>
  <c r="CH113" i="1"/>
  <c r="CI113" i="1" s="1"/>
  <c r="CH155" i="1"/>
  <c r="CI155" i="1" s="1"/>
  <c r="CH64" i="1"/>
  <c r="CI64" i="1" s="1"/>
  <c r="CH119" i="1"/>
  <c r="CI119" i="1" s="1"/>
  <c r="CH148" i="1"/>
  <c r="CI148" i="1" s="1"/>
  <c r="CH103" i="1"/>
  <c r="CI103" i="1" s="1"/>
  <c r="CH56" i="1"/>
  <c r="CI56" i="1" s="1"/>
  <c r="CH93" i="1"/>
  <c r="CI93" i="1" s="1"/>
  <c r="CH28" i="1"/>
  <c r="CI28" i="1" s="1"/>
  <c r="BP26" i="1"/>
  <c r="BQ26" i="1" s="1"/>
  <c r="BS31" i="1"/>
  <c r="BS40" i="1"/>
  <c r="AZ62" i="1"/>
  <c r="AZ67" i="1"/>
  <c r="BP97" i="1"/>
  <c r="BQ97" i="1" s="1"/>
  <c r="BP29" i="1"/>
  <c r="BQ29" i="1" s="1"/>
  <c r="AZ25" i="1"/>
  <c r="AZ50" i="1"/>
  <c r="BS66" i="1"/>
  <c r="CK84" i="1"/>
  <c r="CK91" i="1"/>
  <c r="CK222" i="1"/>
  <c r="CK219" i="1"/>
  <c r="CK216" i="1"/>
  <c r="CK213" i="1"/>
  <c r="CK210" i="1"/>
  <c r="CK207" i="1"/>
  <c r="CK204" i="1"/>
  <c r="CK201" i="1"/>
  <c r="CK198" i="1"/>
  <c r="CK195" i="1"/>
  <c r="CK217" i="1"/>
  <c r="CK189" i="1"/>
  <c r="CK215" i="1"/>
  <c r="CK187" i="1"/>
  <c r="CK184" i="1"/>
  <c r="CK181" i="1"/>
  <c r="CK178" i="1"/>
  <c r="CK224" i="1"/>
  <c r="CK208" i="1"/>
  <c r="CK205" i="1"/>
  <c r="CK202" i="1"/>
  <c r="CK199" i="1"/>
  <c r="CK196" i="1"/>
  <c r="CK223" i="1"/>
  <c r="CK214" i="1"/>
  <c r="CK175" i="1"/>
  <c r="CK206" i="1"/>
  <c r="CK197" i="1"/>
  <c r="CK186" i="1"/>
  <c r="CK185" i="1"/>
  <c r="CK183" i="1"/>
  <c r="CK182" i="1"/>
  <c r="CK170" i="1"/>
  <c r="CK167" i="1"/>
  <c r="CK164" i="1"/>
  <c r="CK161" i="1"/>
  <c r="CK158" i="1"/>
  <c r="CK155" i="1"/>
  <c r="CK191" i="1"/>
  <c r="CK221" i="1"/>
  <c r="CK218" i="1"/>
  <c r="CK209" i="1"/>
  <c r="CK200" i="1"/>
  <c r="CK172" i="1"/>
  <c r="CK169" i="1"/>
  <c r="CK166" i="1"/>
  <c r="CK194" i="1"/>
  <c r="CK193" i="1"/>
  <c r="CK163" i="1"/>
  <c r="CK162" i="1"/>
  <c r="CK160" i="1"/>
  <c r="CK159" i="1"/>
  <c r="CK151" i="1"/>
  <c r="CK149" i="1"/>
  <c r="CK192" i="1"/>
  <c r="CK179" i="1"/>
  <c r="CK165" i="1"/>
  <c r="CK157" i="1"/>
  <c r="CK188" i="1"/>
  <c r="CK177" i="1"/>
  <c r="CK176" i="1"/>
  <c r="CK190" i="1"/>
  <c r="CK220" i="1"/>
  <c r="CK211" i="1"/>
  <c r="CK180" i="1"/>
  <c r="CK171" i="1"/>
  <c r="CK146" i="1"/>
  <c r="CK148" i="1"/>
  <c r="CK212" i="1"/>
  <c r="CK203" i="1"/>
  <c r="CK154" i="1"/>
  <c r="CK153" i="1"/>
  <c r="CK141" i="1"/>
  <c r="CK138" i="1"/>
  <c r="CK152" i="1"/>
  <c r="CK173" i="1"/>
  <c r="CK168" i="1"/>
  <c r="CK156" i="1"/>
  <c r="CK142" i="1"/>
  <c r="CK136" i="1"/>
  <c r="CK120" i="1"/>
  <c r="CK111" i="1"/>
  <c r="CK99" i="1"/>
  <c r="CK97" i="1"/>
  <c r="CK145" i="1"/>
  <c r="CK134" i="1"/>
  <c r="CK133" i="1"/>
  <c r="CK132" i="1"/>
  <c r="CK131" i="1"/>
  <c r="CK127" i="1"/>
  <c r="CK118" i="1"/>
  <c r="CK104" i="1"/>
  <c r="CK150" i="1"/>
  <c r="CK140" i="1"/>
  <c r="CK125" i="1"/>
  <c r="CK116" i="1"/>
  <c r="CK109" i="1"/>
  <c r="CK102" i="1"/>
  <c r="CK147" i="1"/>
  <c r="CK130" i="1"/>
  <c r="CK129" i="1"/>
  <c r="CK123" i="1"/>
  <c r="CK114" i="1"/>
  <c r="CK107" i="1"/>
  <c r="CK81" i="1"/>
  <c r="CK124" i="1"/>
  <c r="CK115" i="1"/>
  <c r="CK108" i="1"/>
  <c r="CK174" i="1"/>
  <c r="CK143" i="1"/>
  <c r="CK122" i="1"/>
  <c r="CK113" i="1"/>
  <c r="CK144" i="1"/>
  <c r="CK90" i="1"/>
  <c r="CK80" i="1"/>
  <c r="CK103" i="1"/>
  <c r="CK83" i="1"/>
  <c r="CK135" i="1"/>
  <c r="CK85" i="1"/>
  <c r="CK72" i="1"/>
  <c r="CK137" i="1"/>
  <c r="CK100" i="1"/>
  <c r="CK95" i="1"/>
  <c r="CK93" i="1"/>
  <c r="CK77" i="1"/>
  <c r="CK87" i="1"/>
  <c r="CK54" i="1"/>
  <c r="CK119" i="1"/>
  <c r="CK117" i="1"/>
  <c r="CK112" i="1"/>
  <c r="CK106" i="1"/>
  <c r="CK94" i="1"/>
  <c r="CK86" i="1"/>
  <c r="CK110" i="1"/>
  <c r="CK96" i="1"/>
  <c r="CK88" i="1"/>
  <c r="CK79" i="1"/>
  <c r="CK92" i="1"/>
  <c r="CK89" i="1"/>
  <c r="CK70" i="1"/>
  <c r="CK73" i="1"/>
  <c r="CK60" i="1"/>
  <c r="CK63" i="1"/>
  <c r="CK68" i="1"/>
  <c r="CK74" i="1"/>
  <c r="CK75" i="1"/>
  <c r="CK76" i="1"/>
  <c r="CK82" i="1"/>
  <c r="CK71" i="1"/>
  <c r="CK78" i="1"/>
  <c r="H13" i="1" l="1"/>
  <c r="F17" i="1"/>
  <c r="BR45" i="1"/>
  <c r="BV45" i="1"/>
  <c r="BV25" i="1"/>
  <c r="DI69" i="1"/>
  <c r="BV55" i="1"/>
  <c r="BR55" i="1"/>
  <c r="CH108" i="1"/>
  <c r="CI108" i="1" s="1"/>
  <c r="CJ108" i="1" s="1"/>
  <c r="CL108" i="1" s="1"/>
  <c r="CH187" i="1"/>
  <c r="CI187" i="1" s="1"/>
  <c r="CJ187" i="1" s="1"/>
  <c r="CL187" i="1" s="1"/>
  <c r="CH87" i="1"/>
  <c r="CI87" i="1" s="1"/>
  <c r="CJ87" i="1" s="1"/>
  <c r="CL87" i="1" s="1"/>
  <c r="CH70" i="1"/>
  <c r="CI70" i="1" s="1"/>
  <c r="CJ70" i="1" s="1"/>
  <c r="CL70" i="1" s="1"/>
  <c r="CH90" i="1"/>
  <c r="CI90" i="1" s="1"/>
  <c r="CN90" i="1" s="1"/>
  <c r="CH139" i="1"/>
  <c r="CI139" i="1" s="1"/>
  <c r="CN139" i="1" s="1"/>
  <c r="CH196" i="1"/>
  <c r="CI196" i="1" s="1"/>
  <c r="CH50" i="1"/>
  <c r="CI50" i="1" s="1"/>
  <c r="CH129" i="1"/>
  <c r="CI129" i="1" s="1"/>
  <c r="CH102" i="1"/>
  <c r="CI102" i="1" s="1"/>
  <c r="CH116" i="1"/>
  <c r="CI116" i="1" s="1"/>
  <c r="CH153" i="1"/>
  <c r="CI153" i="1" s="1"/>
  <c r="CH147" i="1"/>
  <c r="CI147" i="1" s="1"/>
  <c r="CH162" i="1"/>
  <c r="CI162" i="1" s="1"/>
  <c r="CH213" i="1"/>
  <c r="CI213" i="1" s="1"/>
  <c r="CH199" i="1"/>
  <c r="CI199" i="1" s="1"/>
  <c r="CN199" i="1" s="1"/>
  <c r="CH207" i="1"/>
  <c r="CI207" i="1" s="1"/>
  <c r="CN207" i="1" s="1"/>
  <c r="CH219" i="1"/>
  <c r="CI219" i="1" s="1"/>
  <c r="CJ219" i="1" s="1"/>
  <c r="CL219" i="1" s="1"/>
  <c r="CH96" i="1"/>
  <c r="CI96" i="1" s="1"/>
  <c r="CH73" i="1"/>
  <c r="CI73" i="1" s="1"/>
  <c r="CH52" i="1"/>
  <c r="CI52" i="1" s="1"/>
  <c r="CH38" i="1"/>
  <c r="CI38" i="1" s="1"/>
  <c r="CJ38" i="1" s="1"/>
  <c r="CL38" i="1" s="1"/>
  <c r="CH78" i="1"/>
  <c r="CI78" i="1" s="1"/>
  <c r="CJ78" i="1" s="1"/>
  <c r="CL78" i="1" s="1"/>
  <c r="CH86" i="1"/>
  <c r="CI86" i="1" s="1"/>
  <c r="CJ86" i="1" s="1"/>
  <c r="CL86" i="1" s="1"/>
  <c r="CH99" i="1"/>
  <c r="CI99" i="1" s="1"/>
  <c r="CN99" i="1" s="1"/>
  <c r="CH188" i="1"/>
  <c r="CI188" i="1" s="1"/>
  <c r="CN188" i="1" s="1"/>
  <c r="CH216" i="1"/>
  <c r="CI216" i="1" s="1"/>
  <c r="CN216" i="1" s="1"/>
  <c r="CH191" i="1"/>
  <c r="CI191" i="1" s="1"/>
  <c r="CN191" i="1" s="1"/>
  <c r="CH217" i="1"/>
  <c r="CI217" i="1" s="1"/>
  <c r="CN217" i="1" s="1"/>
  <c r="CH89" i="1"/>
  <c r="CI89" i="1" s="1"/>
  <c r="CJ89" i="1" s="1"/>
  <c r="CL89" i="1" s="1"/>
  <c r="BC68" i="1"/>
  <c r="CH55" i="1"/>
  <c r="CI55" i="1" s="1"/>
  <c r="CH71" i="1"/>
  <c r="CI71" i="1" s="1"/>
  <c r="CN71" i="1" s="1"/>
  <c r="CH142" i="1"/>
  <c r="CI142" i="1" s="1"/>
  <c r="CN142" i="1" s="1"/>
  <c r="CH215" i="1"/>
  <c r="CI215" i="1" s="1"/>
  <c r="CN215" i="1" s="1"/>
  <c r="CH69" i="1"/>
  <c r="CI69" i="1" s="1"/>
  <c r="CN69" i="1" s="1"/>
  <c r="CH76" i="1"/>
  <c r="CI76" i="1" s="1"/>
  <c r="CN76" i="1" s="1"/>
  <c r="CH124" i="1"/>
  <c r="CI124" i="1" s="1"/>
  <c r="CJ124" i="1" s="1"/>
  <c r="CL124" i="1" s="1"/>
  <c r="CH210" i="1"/>
  <c r="CI210" i="1" s="1"/>
  <c r="CJ210" i="1" s="1"/>
  <c r="CL210" i="1" s="1"/>
  <c r="CH109" i="1"/>
  <c r="CI109" i="1" s="1"/>
  <c r="CN109" i="1" s="1"/>
  <c r="CH75" i="1"/>
  <c r="CI75" i="1" s="1"/>
  <c r="CJ75" i="1" s="1"/>
  <c r="CL75" i="1" s="1"/>
  <c r="CH146" i="1"/>
  <c r="CI146" i="1" s="1"/>
  <c r="CJ146" i="1" s="1"/>
  <c r="CL146" i="1" s="1"/>
  <c r="CH172" i="1"/>
  <c r="CI172" i="1" s="1"/>
  <c r="CH63" i="1"/>
  <c r="CI63" i="1" s="1"/>
  <c r="CH133" i="1"/>
  <c r="CI133" i="1" s="1"/>
  <c r="CH192" i="1"/>
  <c r="CI192" i="1" s="1"/>
  <c r="CH211" i="1"/>
  <c r="CI211" i="1" s="1"/>
  <c r="CH60" i="1"/>
  <c r="CI60" i="1" s="1"/>
  <c r="CJ60" i="1" s="1"/>
  <c r="CL60" i="1" s="1"/>
  <c r="CH105" i="1"/>
  <c r="CI105" i="1" s="1"/>
  <c r="CJ105" i="1" s="1"/>
  <c r="CL105" i="1" s="1"/>
  <c r="CH112" i="1"/>
  <c r="CI112" i="1" s="1"/>
  <c r="CN112" i="1" s="1"/>
  <c r="CH111" i="1"/>
  <c r="CI111" i="1" s="1"/>
  <c r="CJ111" i="1" s="1"/>
  <c r="CL111" i="1" s="1"/>
  <c r="CH134" i="1"/>
  <c r="CI134" i="1" s="1"/>
  <c r="CN134" i="1" s="1"/>
  <c r="CH158" i="1"/>
  <c r="CI158" i="1" s="1"/>
  <c r="CJ158" i="1" s="1"/>
  <c r="CL158" i="1" s="1"/>
  <c r="CH193" i="1"/>
  <c r="CI193" i="1" s="1"/>
  <c r="CJ193" i="1" s="1"/>
  <c r="CL193" i="1" s="1"/>
  <c r="CH223" i="1"/>
  <c r="CI223" i="1" s="1"/>
  <c r="CH221" i="1"/>
  <c r="CI221" i="1" s="1"/>
  <c r="CH160" i="1"/>
  <c r="CI160" i="1" s="1"/>
  <c r="CH121" i="1"/>
  <c r="CI121" i="1" s="1"/>
  <c r="CH68" i="1"/>
  <c r="CI68" i="1" s="1"/>
  <c r="CJ68" i="1" s="1"/>
  <c r="CL68" i="1" s="1"/>
  <c r="CH120" i="1"/>
  <c r="CI120" i="1" s="1"/>
  <c r="CH174" i="1"/>
  <c r="CI174" i="1" s="1"/>
  <c r="CN174" i="1" s="1"/>
  <c r="CH57" i="1"/>
  <c r="CI57" i="1" s="1"/>
  <c r="CN57" i="1" s="1"/>
  <c r="CH72" i="1"/>
  <c r="CI72" i="1" s="1"/>
  <c r="CN72" i="1" s="1"/>
  <c r="CH77" i="1"/>
  <c r="CI77" i="1" s="1"/>
  <c r="CJ77" i="1" s="1"/>
  <c r="CL77" i="1" s="1"/>
  <c r="CH154" i="1"/>
  <c r="CI154" i="1" s="1"/>
  <c r="CN154" i="1" s="1"/>
  <c r="CH44" i="1"/>
  <c r="CI44" i="1" s="1"/>
  <c r="CJ44" i="1" s="1"/>
  <c r="CL44" i="1" s="1"/>
  <c r="CH84" i="1"/>
  <c r="CI84" i="1" s="1"/>
  <c r="CH157" i="1"/>
  <c r="CI157" i="1" s="1"/>
  <c r="CH94" i="1"/>
  <c r="CI94" i="1" s="1"/>
  <c r="CH136" i="1"/>
  <c r="CI136" i="1" s="1"/>
  <c r="CJ136" i="1" s="1"/>
  <c r="CL136" i="1" s="1"/>
  <c r="CH37" i="1"/>
  <c r="CI37" i="1" s="1"/>
  <c r="CJ37" i="1" s="1"/>
  <c r="CL37" i="1" s="1"/>
  <c r="CH59" i="1"/>
  <c r="CI59" i="1" s="1"/>
  <c r="CN59" i="1" s="1"/>
  <c r="CH159" i="1"/>
  <c r="CI159" i="1" s="1"/>
  <c r="CN159" i="1" s="1"/>
  <c r="CH79" i="1"/>
  <c r="CI79" i="1" s="1"/>
  <c r="CJ79" i="1" s="1"/>
  <c r="CL79" i="1" s="1"/>
  <c r="CH150" i="1"/>
  <c r="CI150" i="1" s="1"/>
  <c r="CH189" i="1"/>
  <c r="CI189" i="1" s="1"/>
  <c r="CJ189" i="1" s="1"/>
  <c r="CL189" i="1" s="1"/>
  <c r="CH83" i="1"/>
  <c r="CI83" i="1" s="1"/>
  <c r="CJ83" i="1" s="1"/>
  <c r="CL83" i="1" s="1"/>
  <c r="CH123" i="1"/>
  <c r="CI123" i="1" s="1"/>
  <c r="CJ123" i="1" s="1"/>
  <c r="CL123" i="1" s="1"/>
  <c r="CH140" i="1"/>
  <c r="CI140" i="1" s="1"/>
  <c r="CH171" i="1"/>
  <c r="CI171" i="1" s="1"/>
  <c r="CH194" i="1"/>
  <c r="CI194" i="1" s="1"/>
  <c r="CH30" i="1"/>
  <c r="CI30" i="1" s="1"/>
  <c r="CH74" i="1"/>
  <c r="CI74" i="1" s="1"/>
  <c r="CH135" i="1"/>
  <c r="CI135" i="1" s="1"/>
  <c r="CH141" i="1"/>
  <c r="CI141" i="1" s="1"/>
  <c r="CN141" i="1" s="1"/>
  <c r="CH138" i="1"/>
  <c r="CI138" i="1" s="1"/>
  <c r="CH144" i="1"/>
  <c r="CI144" i="1" s="1"/>
  <c r="CH175" i="1"/>
  <c r="CI175" i="1" s="1"/>
  <c r="CN175" i="1" s="1"/>
  <c r="CH177" i="1"/>
  <c r="CI177" i="1" s="1"/>
  <c r="CJ177" i="1" s="1"/>
  <c r="CL177" i="1" s="1"/>
  <c r="CH197" i="1"/>
  <c r="CI197" i="1" s="1"/>
  <c r="CJ197" i="1" s="1"/>
  <c r="CL197" i="1" s="1"/>
  <c r="CH36" i="1"/>
  <c r="CI36" i="1" s="1"/>
  <c r="BV42" i="1"/>
  <c r="BR42" i="1"/>
  <c r="BT42" i="1" s="1"/>
  <c r="CH80" i="1"/>
  <c r="CI80" i="1" s="1"/>
  <c r="CH161" i="1"/>
  <c r="CI161" i="1" s="1"/>
  <c r="CJ161" i="1" s="1"/>
  <c r="CL161" i="1" s="1"/>
  <c r="CH152" i="1"/>
  <c r="CI152" i="1" s="1"/>
  <c r="CH166" i="1"/>
  <c r="CI166" i="1" s="1"/>
  <c r="CN166" i="1" s="1"/>
  <c r="CH34" i="1"/>
  <c r="CI34" i="1" s="1"/>
  <c r="CH98" i="1"/>
  <c r="CI98" i="1" s="1"/>
  <c r="CN98" i="1" s="1"/>
  <c r="CH100" i="1"/>
  <c r="CI100" i="1" s="1"/>
  <c r="CN100" i="1" s="1"/>
  <c r="AF15" i="1"/>
  <c r="CH45" i="1"/>
  <c r="CI45" i="1" s="1"/>
  <c r="CJ45" i="1" s="1"/>
  <c r="CL45" i="1" s="1"/>
  <c r="CH49" i="1"/>
  <c r="CI49" i="1" s="1"/>
  <c r="CN49" i="1" s="1"/>
  <c r="CH58" i="1"/>
  <c r="CI58" i="1" s="1"/>
  <c r="CH82" i="1"/>
  <c r="CI82" i="1" s="1"/>
  <c r="CH125" i="1"/>
  <c r="CI125" i="1" s="1"/>
  <c r="CJ125" i="1" s="1"/>
  <c r="CL125" i="1" s="1"/>
  <c r="CH104" i="1"/>
  <c r="CI104" i="1" s="1"/>
  <c r="CN104" i="1" s="1"/>
  <c r="CH156" i="1"/>
  <c r="CI156" i="1" s="1"/>
  <c r="CJ156" i="1" s="1"/>
  <c r="CL156" i="1" s="1"/>
  <c r="CH165" i="1"/>
  <c r="CI165" i="1" s="1"/>
  <c r="CN165" i="1" s="1"/>
  <c r="CH185" i="1"/>
  <c r="CI185" i="1" s="1"/>
  <c r="CJ185" i="1" s="1"/>
  <c r="CL185" i="1" s="1"/>
  <c r="CH163" i="1"/>
  <c r="CI163" i="1" s="1"/>
  <c r="CN163" i="1" s="1"/>
  <c r="CH180" i="1"/>
  <c r="CI180" i="1" s="1"/>
  <c r="CN180" i="1" s="1"/>
  <c r="CH202" i="1"/>
  <c r="CI202" i="1" s="1"/>
  <c r="CN202" i="1" s="1"/>
  <c r="CH206" i="1"/>
  <c r="CI206" i="1" s="1"/>
  <c r="CJ206" i="1" s="1"/>
  <c r="CL206" i="1" s="1"/>
  <c r="CH85" i="1"/>
  <c r="CI85" i="1" s="1"/>
  <c r="CJ85" i="1" s="1"/>
  <c r="CL85" i="1" s="1"/>
  <c r="CH33" i="1"/>
  <c r="CI33" i="1" s="1"/>
  <c r="CH91" i="1"/>
  <c r="CI91" i="1" s="1"/>
  <c r="CH92" i="1"/>
  <c r="CI92" i="1" s="1"/>
  <c r="CN92" i="1" s="1"/>
  <c r="CH117" i="1"/>
  <c r="CI117" i="1" s="1"/>
  <c r="CN117" i="1" s="1"/>
  <c r="CH118" i="1"/>
  <c r="CI118" i="1" s="1"/>
  <c r="CN118" i="1" s="1"/>
  <c r="CH101" i="1"/>
  <c r="CI101" i="1" s="1"/>
  <c r="CN101" i="1" s="1"/>
  <c r="CH145" i="1"/>
  <c r="CI145" i="1" s="1"/>
  <c r="CN145" i="1" s="1"/>
  <c r="CH182" i="1"/>
  <c r="CI182" i="1" s="1"/>
  <c r="CJ182" i="1" s="1"/>
  <c r="CL182" i="1" s="1"/>
  <c r="CH164" i="1"/>
  <c r="CI164" i="1" s="1"/>
  <c r="CJ164" i="1" s="1"/>
  <c r="CL164" i="1" s="1"/>
  <c r="CH183" i="1"/>
  <c r="CI183" i="1" s="1"/>
  <c r="CJ183" i="1" s="1"/>
  <c r="CL183" i="1" s="1"/>
  <c r="CH205" i="1"/>
  <c r="CI205" i="1" s="1"/>
  <c r="CN205" i="1" s="1"/>
  <c r="CH209" i="1"/>
  <c r="CI209" i="1" s="1"/>
  <c r="CN209" i="1" s="1"/>
  <c r="CH54" i="1"/>
  <c r="CI54" i="1" s="1"/>
  <c r="CN54" i="1" s="1"/>
  <c r="CH46" i="1"/>
  <c r="CI46" i="1" s="1"/>
  <c r="CH97" i="1"/>
  <c r="CI97" i="1" s="1"/>
  <c r="CN97" i="1" s="1"/>
  <c r="CH130" i="1"/>
  <c r="CI130" i="1" s="1"/>
  <c r="CN130" i="1" s="1"/>
  <c r="CH126" i="1"/>
  <c r="CI126" i="1" s="1"/>
  <c r="CJ126" i="1" s="1"/>
  <c r="CL126" i="1" s="1"/>
  <c r="CH127" i="1"/>
  <c r="CI127" i="1" s="1"/>
  <c r="CH106" i="1"/>
  <c r="CI106" i="1" s="1"/>
  <c r="CH178" i="1"/>
  <c r="CI178" i="1" s="1"/>
  <c r="CH168" i="1"/>
  <c r="CI168" i="1" s="1"/>
  <c r="CN168" i="1" s="1"/>
  <c r="CH181" i="1"/>
  <c r="CI181" i="1" s="1"/>
  <c r="CN181" i="1" s="1"/>
  <c r="CH169" i="1"/>
  <c r="CI169" i="1" s="1"/>
  <c r="CN169" i="1" s="1"/>
  <c r="CH186" i="1"/>
  <c r="CI186" i="1" s="1"/>
  <c r="CN186" i="1" s="1"/>
  <c r="CH208" i="1"/>
  <c r="CI208" i="1" s="1"/>
  <c r="CN208" i="1" s="1"/>
  <c r="CH212" i="1"/>
  <c r="CI212" i="1" s="1"/>
  <c r="BV38" i="1"/>
  <c r="CH25" i="1"/>
  <c r="CI25" i="1" s="1"/>
  <c r="DK69" i="1" s="1"/>
  <c r="CH35" i="1"/>
  <c r="CI35" i="1" s="1"/>
  <c r="CN35" i="1" s="1"/>
  <c r="CH40" i="1"/>
  <c r="CI40" i="1" s="1"/>
  <c r="CJ40" i="1" s="1"/>
  <c r="CL40" i="1" s="1"/>
  <c r="CH66" i="1"/>
  <c r="CI66" i="1" s="1"/>
  <c r="CN66" i="1" s="1"/>
  <c r="CH88" i="1"/>
  <c r="CI88" i="1" s="1"/>
  <c r="CN88" i="1" s="1"/>
  <c r="CH110" i="1"/>
  <c r="CI110" i="1" s="1"/>
  <c r="CN110" i="1" s="1"/>
  <c r="CH132" i="1"/>
  <c r="CI132" i="1" s="1"/>
  <c r="CN132" i="1" s="1"/>
  <c r="CH122" i="1"/>
  <c r="CI122" i="1" s="1"/>
  <c r="CN122" i="1" s="1"/>
  <c r="CH131" i="1"/>
  <c r="CI131" i="1" s="1"/>
  <c r="CN131" i="1" s="1"/>
  <c r="CH143" i="1"/>
  <c r="CI143" i="1" s="1"/>
  <c r="CH173" i="1"/>
  <c r="CI173" i="1" s="1"/>
  <c r="CH190" i="1"/>
  <c r="CI190" i="1" s="1"/>
  <c r="CH198" i="1"/>
  <c r="CI198" i="1" s="1"/>
  <c r="CJ198" i="1" s="1"/>
  <c r="CL198" i="1" s="1"/>
  <c r="CH214" i="1"/>
  <c r="CI214" i="1" s="1"/>
  <c r="CJ214" i="1" s="1"/>
  <c r="CL214" i="1" s="1"/>
  <c r="CH218" i="1"/>
  <c r="CI218" i="1" s="1"/>
  <c r="CN218" i="1" s="1"/>
  <c r="CH41" i="1"/>
  <c r="CI41" i="1" s="1"/>
  <c r="CN41" i="1" s="1"/>
  <c r="BT45" i="1"/>
  <c r="CH39" i="1"/>
  <c r="CI39" i="1" s="1"/>
  <c r="CJ39" i="1" s="1"/>
  <c r="CL39" i="1" s="1"/>
  <c r="CH42" i="1"/>
  <c r="CI42" i="1" s="1"/>
  <c r="CN42" i="1" s="1"/>
  <c r="CH51" i="1"/>
  <c r="CI51" i="1" s="1"/>
  <c r="CJ51" i="1" s="1"/>
  <c r="CL51" i="1" s="1"/>
  <c r="CH48" i="1"/>
  <c r="CI48" i="1" s="1"/>
  <c r="CJ48" i="1" s="1"/>
  <c r="CL48" i="1" s="1"/>
  <c r="CH107" i="1"/>
  <c r="CI107" i="1" s="1"/>
  <c r="CH114" i="1"/>
  <c r="CI114" i="1" s="1"/>
  <c r="CH128" i="1"/>
  <c r="CI128" i="1" s="1"/>
  <c r="CH170" i="1"/>
  <c r="CI170" i="1" s="1"/>
  <c r="CJ170" i="1" s="1"/>
  <c r="CL170" i="1" s="1"/>
  <c r="CH115" i="1"/>
  <c r="CI115" i="1" s="1"/>
  <c r="CH137" i="1"/>
  <c r="CI137" i="1" s="1"/>
  <c r="CN137" i="1" s="1"/>
  <c r="CH149" i="1"/>
  <c r="CI149" i="1" s="1"/>
  <c r="CN149" i="1" s="1"/>
  <c r="CH184" i="1"/>
  <c r="CI184" i="1" s="1"/>
  <c r="CJ184" i="1" s="1"/>
  <c r="CL184" i="1" s="1"/>
  <c r="CH222" i="1"/>
  <c r="CI222" i="1" s="1"/>
  <c r="CJ222" i="1" s="1"/>
  <c r="CL222" i="1" s="1"/>
  <c r="CH204" i="1"/>
  <c r="CI204" i="1" s="1"/>
  <c r="CN204" i="1" s="1"/>
  <c r="CH220" i="1"/>
  <c r="CI220" i="1" s="1"/>
  <c r="CN220" i="1" s="1"/>
  <c r="CH224" i="1"/>
  <c r="BR25" i="1"/>
  <c r="CH53" i="1"/>
  <c r="CI53" i="1" s="1"/>
  <c r="CH95" i="1"/>
  <c r="CI95" i="1" s="1"/>
  <c r="CH32" i="1"/>
  <c r="CI32" i="1" s="1"/>
  <c r="BR50" i="1"/>
  <c r="BT50" i="1" s="1"/>
  <c r="BC35" i="1"/>
  <c r="BR86" i="1"/>
  <c r="BT86" i="1" s="1"/>
  <c r="BA35" i="1"/>
  <c r="BT25" i="1"/>
  <c r="BR33" i="1"/>
  <c r="BT33" i="1" s="1"/>
  <c r="BA68" i="1"/>
  <c r="BT55" i="1"/>
  <c r="CJ194" i="1"/>
  <c r="CL194" i="1" s="1"/>
  <c r="CN194" i="1"/>
  <c r="BT106" i="1"/>
  <c r="BT208" i="1"/>
  <c r="BR61" i="1"/>
  <c r="BT61" i="1" s="1"/>
  <c r="BV61" i="1"/>
  <c r="BR118" i="1"/>
  <c r="BV118" i="1"/>
  <c r="BR31" i="1"/>
  <c r="BT31" i="1" s="1"/>
  <c r="BV31" i="1"/>
  <c r="BV75" i="1"/>
  <c r="BR75" i="1"/>
  <c r="BT75" i="1" s="1"/>
  <c r="BR81" i="1"/>
  <c r="BT81" i="1" s="1"/>
  <c r="BV81" i="1"/>
  <c r="BR133" i="1"/>
  <c r="BT133" i="1" s="1"/>
  <c r="BV133" i="1"/>
  <c r="BR112" i="1"/>
  <c r="BT112" i="1" s="1"/>
  <c r="BV112" i="1"/>
  <c r="BV149" i="1"/>
  <c r="BR149" i="1"/>
  <c r="BT149" i="1" s="1"/>
  <c r="BV172" i="1"/>
  <c r="BR172" i="1"/>
  <c r="BT172" i="1" s="1"/>
  <c r="BV185" i="1"/>
  <c r="BR185" i="1"/>
  <c r="BT185" i="1" s="1"/>
  <c r="BR190" i="1"/>
  <c r="BT190" i="1" s="1"/>
  <c r="BV190" i="1"/>
  <c r="BR180" i="1"/>
  <c r="BT180" i="1" s="1"/>
  <c r="BV180" i="1"/>
  <c r="BV223" i="1"/>
  <c r="BR223" i="1"/>
  <c r="BT223" i="1" s="1"/>
  <c r="BV215" i="1"/>
  <c r="BR215" i="1"/>
  <c r="BT215" i="1" s="1"/>
  <c r="BV219" i="1"/>
  <c r="BR219" i="1"/>
  <c r="BT219" i="1" s="1"/>
  <c r="CJ192" i="1"/>
  <c r="CL192" i="1" s="1"/>
  <c r="CN192" i="1"/>
  <c r="CN28" i="1"/>
  <c r="CJ28" i="1"/>
  <c r="CL28" i="1" s="1"/>
  <c r="CJ96" i="1"/>
  <c r="CL96" i="1" s="1"/>
  <c r="CN96" i="1"/>
  <c r="CN119" i="1"/>
  <c r="CJ119" i="1"/>
  <c r="CL119" i="1" s="1"/>
  <c r="CJ133" i="1"/>
  <c r="CL133" i="1" s="1"/>
  <c r="CN133" i="1"/>
  <c r="CN213" i="1"/>
  <c r="CJ213" i="1"/>
  <c r="CL213" i="1" s="1"/>
  <c r="CN201" i="1"/>
  <c r="CJ201" i="1"/>
  <c r="CL201" i="1" s="1"/>
  <c r="CN221" i="1"/>
  <c r="CJ221" i="1"/>
  <c r="BA113" i="1"/>
  <c r="BR69" i="1"/>
  <c r="BV69" i="1"/>
  <c r="CN151" i="1"/>
  <c r="CJ151" i="1"/>
  <c r="CL151" i="1" s="1"/>
  <c r="CJ120" i="1"/>
  <c r="CL120" i="1" s="1"/>
  <c r="CN120" i="1"/>
  <c r="CN107" i="1"/>
  <c r="CJ107" i="1"/>
  <c r="CL107" i="1" s="1"/>
  <c r="CN52" i="1"/>
  <c r="CJ52" i="1"/>
  <c r="CL52" i="1" s="1"/>
  <c r="CN121" i="1"/>
  <c r="CJ121" i="1"/>
  <c r="CL121" i="1" s="1"/>
  <c r="CN136" i="1"/>
  <c r="CN162" i="1"/>
  <c r="CJ162" i="1"/>
  <c r="CL162" i="1" s="1"/>
  <c r="CJ191" i="1"/>
  <c r="CL191" i="1" s="1"/>
  <c r="BV96" i="1"/>
  <c r="BR96" i="1"/>
  <c r="BT96" i="1" s="1"/>
  <c r="BR60" i="1"/>
  <c r="BT60" i="1" s="1"/>
  <c r="BV60" i="1"/>
  <c r="CN36" i="1"/>
  <c r="CJ36" i="1"/>
  <c r="CL36" i="1" s="1"/>
  <c r="CJ74" i="1"/>
  <c r="CL74" i="1" s="1"/>
  <c r="CN74" i="1"/>
  <c r="CN102" i="1"/>
  <c r="CJ102" i="1"/>
  <c r="CL102" i="1" s="1"/>
  <c r="CN148" i="1"/>
  <c r="CJ148" i="1"/>
  <c r="CL148" i="1" s="1"/>
  <c r="CJ84" i="1"/>
  <c r="CL84" i="1" s="1"/>
  <c r="CN84" i="1"/>
  <c r="CJ167" i="1"/>
  <c r="CL167" i="1" s="1"/>
  <c r="CN167" i="1"/>
  <c r="BV53" i="1"/>
  <c r="BR53" i="1"/>
  <c r="BT53" i="1" s="1"/>
  <c r="AH14" i="1"/>
  <c r="AH13" i="1"/>
  <c r="CN93" i="1"/>
  <c r="CJ93" i="1"/>
  <c r="CL93" i="1" s="1"/>
  <c r="CN73" i="1"/>
  <c r="CJ73" i="1"/>
  <c r="CL73" i="1" s="1"/>
  <c r="CJ71" i="1"/>
  <c r="CL71" i="1" s="1"/>
  <c r="CN138" i="1"/>
  <c r="CJ138" i="1"/>
  <c r="CN147" i="1"/>
  <c r="CJ147" i="1"/>
  <c r="CL147" i="1" s="1"/>
  <c r="CN179" i="1"/>
  <c r="CJ179" i="1"/>
  <c r="CL179" i="1" s="1"/>
  <c r="CN157" i="1"/>
  <c r="CJ157" i="1"/>
  <c r="CL157" i="1" s="1"/>
  <c r="CN196" i="1"/>
  <c r="CJ196" i="1"/>
  <c r="CL196" i="1" s="1"/>
  <c r="CJ200" i="1"/>
  <c r="CL200" i="1" s="1"/>
  <c r="CN200" i="1"/>
  <c r="CN43" i="1"/>
  <c r="CJ43" i="1"/>
  <c r="CL43" i="1" s="1"/>
  <c r="BV79" i="1"/>
  <c r="BR79" i="1"/>
  <c r="BT79" i="1" s="1"/>
  <c r="BR67" i="1"/>
  <c r="BT67" i="1" s="1"/>
  <c r="BV67" i="1"/>
  <c r="BR83" i="1"/>
  <c r="BT83" i="1" s="1"/>
  <c r="BV83" i="1"/>
  <c r="BR93" i="1"/>
  <c r="BT93" i="1" s="1"/>
  <c r="BV93" i="1"/>
  <c r="BR111" i="1"/>
  <c r="BT111" i="1" s="1"/>
  <c r="BV111" i="1"/>
  <c r="BV91" i="1"/>
  <c r="BR91" i="1"/>
  <c r="BT91" i="1" s="1"/>
  <c r="BV116" i="1"/>
  <c r="BR116" i="1"/>
  <c r="BT116" i="1" s="1"/>
  <c r="BV156" i="1"/>
  <c r="BR156" i="1"/>
  <c r="BT156" i="1" s="1"/>
  <c r="BR165" i="1"/>
  <c r="BV165" i="1"/>
  <c r="BV176" i="1"/>
  <c r="BR176" i="1"/>
  <c r="BT176" i="1" s="1"/>
  <c r="BR189" i="1"/>
  <c r="BT189" i="1" s="1"/>
  <c r="BV189" i="1"/>
  <c r="BV164" i="1"/>
  <c r="BR164" i="1"/>
  <c r="BV200" i="1"/>
  <c r="BR200" i="1"/>
  <c r="BT200" i="1" s="1"/>
  <c r="BV204" i="1"/>
  <c r="BR204" i="1"/>
  <c r="BT204" i="1" s="1"/>
  <c r="CN32" i="1"/>
  <c r="CJ32" i="1"/>
  <c r="CL32" i="1" s="1"/>
  <c r="BT118" i="1"/>
  <c r="BC24" i="1"/>
  <c r="AY24" i="1"/>
  <c r="BA24" i="1" s="1"/>
  <c r="BC60" i="1"/>
  <c r="AY60" i="1"/>
  <c r="BA60" i="1" s="1"/>
  <c r="AY37" i="1"/>
  <c r="BA37" i="1" s="1"/>
  <c r="BC37" i="1"/>
  <c r="AY121" i="1"/>
  <c r="BC121" i="1"/>
  <c r="AY125" i="1"/>
  <c r="BA125" i="1" s="1"/>
  <c r="BC125" i="1"/>
  <c r="BC104" i="1"/>
  <c r="AY104" i="1"/>
  <c r="AY91" i="1"/>
  <c r="BA91" i="1" s="1"/>
  <c r="BC91" i="1"/>
  <c r="AY86" i="1"/>
  <c r="BA86" i="1" s="1"/>
  <c r="BC86" i="1"/>
  <c r="AY134" i="1"/>
  <c r="BA134" i="1" s="1"/>
  <c r="BC134" i="1"/>
  <c r="BC141" i="1"/>
  <c r="AY141" i="1"/>
  <c r="BA141" i="1" s="1"/>
  <c r="BC147" i="1"/>
  <c r="AY147" i="1"/>
  <c r="BA147" i="1" s="1"/>
  <c r="AY160" i="1"/>
  <c r="BA160" i="1" s="1"/>
  <c r="BC160" i="1"/>
  <c r="BC209" i="1"/>
  <c r="AY209" i="1"/>
  <c r="BA209" i="1" s="1"/>
  <c r="BC187" i="1"/>
  <c r="AY187" i="1"/>
  <c r="BA187" i="1" s="1"/>
  <c r="BC195" i="1"/>
  <c r="AY195" i="1"/>
  <c r="BA195" i="1" s="1"/>
  <c r="BC202" i="1"/>
  <c r="AY202" i="1"/>
  <c r="BA202" i="1" s="1"/>
  <c r="CJ103" i="1"/>
  <c r="CL103" i="1" s="1"/>
  <c r="CN103" i="1"/>
  <c r="BV29" i="1"/>
  <c r="BR29" i="1"/>
  <c r="BT29" i="1" s="1"/>
  <c r="BV32" i="1"/>
  <c r="BR32" i="1"/>
  <c r="BT32" i="1" s="1"/>
  <c r="BV74" i="1"/>
  <c r="BR74" i="1"/>
  <c r="BT74" i="1" s="1"/>
  <c r="BR62" i="1"/>
  <c r="BT62" i="1" s="1"/>
  <c r="BV62" i="1"/>
  <c r="BV90" i="1"/>
  <c r="BR90" i="1"/>
  <c r="BT90" i="1" s="1"/>
  <c r="BV119" i="1"/>
  <c r="BR119" i="1"/>
  <c r="BT119" i="1" s="1"/>
  <c r="BV113" i="1"/>
  <c r="BR113" i="1"/>
  <c r="BT113" i="1" s="1"/>
  <c r="BV157" i="1"/>
  <c r="BR157" i="1"/>
  <c r="BV220" i="1"/>
  <c r="BR220" i="1"/>
  <c r="BT220" i="1" s="1"/>
  <c r="BR151" i="1"/>
  <c r="BV151" i="1"/>
  <c r="BV163" i="1"/>
  <c r="BR163" i="1"/>
  <c r="BT163" i="1" s="1"/>
  <c r="BV211" i="1"/>
  <c r="BR211" i="1"/>
  <c r="BT211" i="1" s="1"/>
  <c r="BV174" i="1"/>
  <c r="BR174" i="1"/>
  <c r="BT174" i="1" s="1"/>
  <c r="BR192" i="1"/>
  <c r="BT192" i="1" s="1"/>
  <c r="BV192" i="1"/>
  <c r="BV209" i="1"/>
  <c r="BR209" i="1"/>
  <c r="BT209" i="1" s="1"/>
  <c r="BR213" i="1"/>
  <c r="BV213" i="1"/>
  <c r="BC49" i="1"/>
  <c r="AY49" i="1"/>
  <c r="BA49" i="1" s="1"/>
  <c r="AY59" i="1"/>
  <c r="BA59" i="1" s="1"/>
  <c r="BC59" i="1"/>
  <c r="AY40" i="1"/>
  <c r="BA40" i="1" s="1"/>
  <c r="BC40" i="1"/>
  <c r="BC32" i="1"/>
  <c r="AY32" i="1"/>
  <c r="BA32" i="1" s="1"/>
  <c r="BC146" i="1"/>
  <c r="AY146" i="1"/>
  <c r="BA146" i="1" s="1"/>
  <c r="BC109" i="1"/>
  <c r="AY109" i="1"/>
  <c r="BA109" i="1" s="1"/>
  <c r="BC127" i="1"/>
  <c r="AY127" i="1"/>
  <c r="BA127" i="1" s="1"/>
  <c r="AY89" i="1"/>
  <c r="BA89" i="1" s="1"/>
  <c r="BC89" i="1"/>
  <c r="BC144" i="1"/>
  <c r="AY144" i="1"/>
  <c r="BC143" i="1"/>
  <c r="AY143" i="1"/>
  <c r="BA143" i="1" s="1"/>
  <c r="BC170" i="1"/>
  <c r="AY170" i="1"/>
  <c r="AY163" i="1"/>
  <c r="BA163" i="1" s="1"/>
  <c r="BC163" i="1"/>
  <c r="BC183" i="1"/>
  <c r="AY183" i="1"/>
  <c r="BA183" i="1" s="1"/>
  <c r="AY193" i="1"/>
  <c r="BA193" i="1" s="1"/>
  <c r="BC193" i="1"/>
  <c r="BC198" i="1"/>
  <c r="AY198" i="1"/>
  <c r="BC205" i="1"/>
  <c r="AY205" i="1"/>
  <c r="BA205" i="1" s="1"/>
  <c r="CN68" i="1"/>
  <c r="CN85" i="1"/>
  <c r="BV64" i="1"/>
  <c r="BR64" i="1"/>
  <c r="BT64" i="1" s="1"/>
  <c r="BV103" i="1"/>
  <c r="BR103" i="1"/>
  <c r="BT103" i="1" s="1"/>
  <c r="BR130" i="1"/>
  <c r="BT130" i="1" s="1"/>
  <c r="BV130" i="1"/>
  <c r="BV71" i="1"/>
  <c r="BR71" i="1"/>
  <c r="BT71" i="1" s="1"/>
  <c r="BR77" i="1"/>
  <c r="BT77" i="1" s="1"/>
  <c r="BV77" i="1"/>
  <c r="BV122" i="1"/>
  <c r="BR122" i="1"/>
  <c r="BT122" i="1" s="1"/>
  <c r="BR159" i="1"/>
  <c r="BT159" i="1" s="1"/>
  <c r="BV159" i="1"/>
  <c r="BR109" i="1"/>
  <c r="BT109" i="1" s="1"/>
  <c r="BV109" i="1"/>
  <c r="BR162" i="1"/>
  <c r="BV162" i="1"/>
  <c r="BR183" i="1"/>
  <c r="BT183" i="1" s="1"/>
  <c r="BV183" i="1"/>
  <c r="BR168" i="1"/>
  <c r="BT168" i="1" s="1"/>
  <c r="BV168" i="1"/>
  <c r="BV179" i="1"/>
  <c r="BR179" i="1"/>
  <c r="BT179" i="1" s="1"/>
  <c r="BV214" i="1"/>
  <c r="BR214" i="1"/>
  <c r="BT214" i="1" s="1"/>
  <c r="BV212" i="1"/>
  <c r="BR212" i="1"/>
  <c r="BT212" i="1" s="1"/>
  <c r="BR216" i="1"/>
  <c r="BT216" i="1" s="1"/>
  <c r="BV216" i="1"/>
  <c r="CJ53" i="1"/>
  <c r="CL53" i="1" s="1"/>
  <c r="CN53" i="1"/>
  <c r="AY56" i="1"/>
  <c r="BA56" i="1" s="1"/>
  <c r="BC56" i="1"/>
  <c r="BC63" i="1"/>
  <c r="AY63" i="1"/>
  <c r="BA63" i="1" s="1"/>
  <c r="AY29" i="1"/>
  <c r="BA29" i="1" s="1"/>
  <c r="BC29" i="1"/>
  <c r="AY48" i="1"/>
  <c r="BA48" i="1" s="1"/>
  <c r="BC48" i="1"/>
  <c r="BC42" i="1"/>
  <c r="AY42" i="1"/>
  <c r="BA42" i="1" s="1"/>
  <c r="BC81" i="1"/>
  <c r="AY81" i="1"/>
  <c r="BA81" i="1" s="1"/>
  <c r="BC111" i="1"/>
  <c r="AY111" i="1"/>
  <c r="BA111" i="1" s="1"/>
  <c r="AY184" i="1"/>
  <c r="BA184" i="1" s="1"/>
  <c r="BC184" i="1"/>
  <c r="AY101" i="1"/>
  <c r="BA101" i="1" s="1"/>
  <c r="BC101" i="1"/>
  <c r="AY117" i="1"/>
  <c r="BA117" i="1" s="1"/>
  <c r="BC117" i="1"/>
  <c r="AY151" i="1"/>
  <c r="BA151" i="1" s="1"/>
  <c r="BC151" i="1"/>
  <c r="AY192" i="1"/>
  <c r="BA192" i="1" s="1"/>
  <c r="BC192" i="1"/>
  <c r="BC175" i="1"/>
  <c r="AY175" i="1"/>
  <c r="BA175" i="1" s="1"/>
  <c r="BC186" i="1"/>
  <c r="AY186" i="1"/>
  <c r="BA186" i="1" s="1"/>
  <c r="BC218" i="1"/>
  <c r="AY218" i="1"/>
  <c r="BA218" i="1" s="1"/>
  <c r="BC201" i="1"/>
  <c r="AY201" i="1"/>
  <c r="BA201" i="1" s="1"/>
  <c r="BC208" i="1"/>
  <c r="AY208" i="1"/>
  <c r="BA208" i="1" s="1"/>
  <c r="BC34" i="1"/>
  <c r="AY34" i="1"/>
  <c r="BA34" i="1" s="1"/>
  <c r="AY38" i="1"/>
  <c r="BA38" i="1" s="1"/>
  <c r="BC38" i="1"/>
  <c r="BC65" i="1"/>
  <c r="AY65" i="1"/>
  <c r="BA65" i="1" s="1"/>
  <c r="BC85" i="1"/>
  <c r="AY85" i="1"/>
  <c r="BA85" i="1" s="1"/>
  <c r="BC97" i="1"/>
  <c r="AY97" i="1"/>
  <c r="BC75" i="1"/>
  <c r="AY75" i="1"/>
  <c r="BA75" i="1" s="1"/>
  <c r="BC129" i="1"/>
  <c r="AY129" i="1"/>
  <c r="BA129" i="1" s="1"/>
  <c r="BC71" i="1"/>
  <c r="AY71" i="1"/>
  <c r="BA71" i="1" s="1"/>
  <c r="AY115" i="1"/>
  <c r="BA115" i="1" s="1"/>
  <c r="BC115" i="1"/>
  <c r="BC140" i="1"/>
  <c r="AY140" i="1"/>
  <c r="BA140" i="1" s="1"/>
  <c r="AY169" i="1"/>
  <c r="BA169" i="1" s="1"/>
  <c r="BC169" i="1"/>
  <c r="BC161" i="1"/>
  <c r="AY161" i="1"/>
  <c r="BA161" i="1" s="1"/>
  <c r="BC181" i="1"/>
  <c r="AY181" i="1"/>
  <c r="BA181" i="1" s="1"/>
  <c r="BC165" i="1"/>
  <c r="AY165" i="1"/>
  <c r="BA165" i="1" s="1"/>
  <c r="AY190" i="1"/>
  <c r="BA190" i="1" s="1"/>
  <c r="BC190" i="1"/>
  <c r="BC222" i="1"/>
  <c r="AY222" i="1"/>
  <c r="BA222" i="1" s="1"/>
  <c r="CJ114" i="1"/>
  <c r="CL114" i="1" s="1"/>
  <c r="CN114" i="1"/>
  <c r="CN128" i="1"/>
  <c r="CJ128" i="1"/>
  <c r="CL128" i="1" s="1"/>
  <c r="CN170" i="1"/>
  <c r="CJ115" i="1"/>
  <c r="CL115" i="1" s="1"/>
  <c r="CN115" i="1"/>
  <c r="CJ137" i="1"/>
  <c r="CL137" i="1" s="1"/>
  <c r="BR58" i="1"/>
  <c r="BT58" i="1" s="1"/>
  <c r="BV58" i="1"/>
  <c r="BV94" i="1"/>
  <c r="BR94" i="1"/>
  <c r="BT94" i="1" s="1"/>
  <c r="BR124" i="1"/>
  <c r="BT124" i="1" s="1"/>
  <c r="BV124" i="1"/>
  <c r="BR99" i="1"/>
  <c r="BT99" i="1" s="1"/>
  <c r="BV99" i="1"/>
  <c r="BR120" i="1"/>
  <c r="BT120" i="1" s="1"/>
  <c r="BV120" i="1"/>
  <c r="BV95" i="1"/>
  <c r="BR95" i="1"/>
  <c r="BT95" i="1" s="1"/>
  <c r="BV125" i="1"/>
  <c r="BR125" i="1"/>
  <c r="BT125" i="1" s="1"/>
  <c r="BV186" i="1"/>
  <c r="BR186" i="1"/>
  <c r="BT186" i="1" s="1"/>
  <c r="BR148" i="1"/>
  <c r="BT148" i="1" s="1"/>
  <c r="BV148" i="1"/>
  <c r="BR193" i="1"/>
  <c r="BT193" i="1" s="1"/>
  <c r="BV193" i="1"/>
  <c r="BV199" i="1"/>
  <c r="BR199" i="1"/>
  <c r="BT199" i="1" s="1"/>
  <c r="BV167" i="1"/>
  <c r="BR167" i="1"/>
  <c r="BT167" i="1" s="1"/>
  <c r="BV203" i="1"/>
  <c r="BR203" i="1"/>
  <c r="BT203" i="1" s="1"/>
  <c r="BV207" i="1"/>
  <c r="BR207" i="1"/>
  <c r="BT207" i="1" s="1"/>
  <c r="BR28" i="1"/>
  <c r="BT28" i="1" s="1"/>
  <c r="BV28" i="1"/>
  <c r="BC58" i="1"/>
  <c r="AY58" i="1"/>
  <c r="AY27" i="1"/>
  <c r="BA27" i="1" s="1"/>
  <c r="BC27" i="1"/>
  <c r="BC90" i="1"/>
  <c r="AY90" i="1"/>
  <c r="BA90" i="1" s="1"/>
  <c r="BC92" i="1"/>
  <c r="AY92" i="1"/>
  <c r="BA92" i="1" s="1"/>
  <c r="AY116" i="1"/>
  <c r="BA116" i="1" s="1"/>
  <c r="BC116" i="1"/>
  <c r="AY79" i="1"/>
  <c r="BA79" i="1" s="1"/>
  <c r="BC79" i="1"/>
  <c r="BC78" i="1"/>
  <c r="AY78" i="1"/>
  <c r="BA78" i="1" s="1"/>
  <c r="BC72" i="1"/>
  <c r="AY72" i="1"/>
  <c r="BA72" i="1" s="1"/>
  <c r="AY124" i="1"/>
  <c r="BA124" i="1" s="1"/>
  <c r="BC124" i="1"/>
  <c r="BC135" i="1"/>
  <c r="AY135" i="1"/>
  <c r="BA135" i="1" s="1"/>
  <c r="BC174" i="1"/>
  <c r="AY174" i="1"/>
  <c r="BA174" i="1" s="1"/>
  <c r="BC164" i="1"/>
  <c r="AY164" i="1"/>
  <c r="BA164" i="1" s="1"/>
  <c r="BC189" i="1"/>
  <c r="AY189" i="1"/>
  <c r="BA189" i="1" s="1"/>
  <c r="BC168" i="1"/>
  <c r="AY168" i="1"/>
  <c r="BA168" i="1" s="1"/>
  <c r="BC215" i="1"/>
  <c r="AY215" i="1"/>
  <c r="BA215" i="1" s="1"/>
  <c r="BC196" i="1"/>
  <c r="AY196" i="1"/>
  <c r="BA196" i="1" s="1"/>
  <c r="CJ55" i="1"/>
  <c r="CL55" i="1" s="1"/>
  <c r="CN55" i="1"/>
  <c r="CJ94" i="1"/>
  <c r="CL94" i="1" s="1"/>
  <c r="CN94" i="1"/>
  <c r="CN135" i="1"/>
  <c r="CJ135" i="1"/>
  <c r="CL135" i="1" s="1"/>
  <c r="CN116" i="1"/>
  <c r="CJ116" i="1"/>
  <c r="CL116" i="1" s="1"/>
  <c r="CJ64" i="1"/>
  <c r="CL64" i="1" s="1"/>
  <c r="CN64" i="1"/>
  <c r="CJ140" i="1"/>
  <c r="CL140" i="1" s="1"/>
  <c r="CN140" i="1"/>
  <c r="CN176" i="1"/>
  <c r="CJ176" i="1"/>
  <c r="CL176" i="1" s="1"/>
  <c r="CN223" i="1"/>
  <c r="CJ223" i="1"/>
  <c r="CL223" i="1" s="1"/>
  <c r="BR35" i="1"/>
  <c r="BT35" i="1" s="1"/>
  <c r="BV35" i="1"/>
  <c r="BA198" i="1"/>
  <c r="BR70" i="1"/>
  <c r="BT70" i="1" s="1"/>
  <c r="BV70" i="1"/>
  <c r="BV52" i="1"/>
  <c r="BR52" i="1"/>
  <c r="BT52" i="1" s="1"/>
  <c r="BV80" i="1"/>
  <c r="BR80" i="1"/>
  <c r="BT80" i="1" s="1"/>
  <c r="BV101" i="1"/>
  <c r="BR101" i="1"/>
  <c r="BT101" i="1" s="1"/>
  <c r="BR131" i="1"/>
  <c r="BT131" i="1" s="1"/>
  <c r="BV131" i="1"/>
  <c r="BV105" i="1"/>
  <c r="BR105" i="1"/>
  <c r="BV139" i="1"/>
  <c r="BR139" i="1"/>
  <c r="BT139" i="1" s="1"/>
  <c r="BR143" i="1"/>
  <c r="BT143" i="1" s="1"/>
  <c r="BV143" i="1"/>
  <c r="BR154" i="1"/>
  <c r="BT154" i="1" s="1"/>
  <c r="BV154" i="1"/>
  <c r="BV196" i="1"/>
  <c r="BR196" i="1"/>
  <c r="BT196" i="1" s="1"/>
  <c r="BV208" i="1"/>
  <c r="BR208" i="1"/>
  <c r="BV170" i="1"/>
  <c r="BR170" i="1"/>
  <c r="BV206" i="1"/>
  <c r="BR206" i="1"/>
  <c r="BT206" i="1" s="1"/>
  <c r="BV210" i="1"/>
  <c r="BR210" i="1"/>
  <c r="BT210" i="1" s="1"/>
  <c r="BV30" i="1"/>
  <c r="BR30" i="1"/>
  <c r="BT30" i="1" s="1"/>
  <c r="BC28" i="1"/>
  <c r="AY28" i="1"/>
  <c r="BA28" i="1" s="1"/>
  <c r="BC45" i="1"/>
  <c r="AY45" i="1"/>
  <c r="BA45" i="1" s="1"/>
  <c r="BC46" i="1"/>
  <c r="AY46" i="1"/>
  <c r="BA46" i="1" s="1"/>
  <c r="BC100" i="1"/>
  <c r="AY100" i="1"/>
  <c r="BA100" i="1" s="1"/>
  <c r="AY102" i="1"/>
  <c r="BA102" i="1" s="1"/>
  <c r="BC102" i="1"/>
  <c r="AY88" i="1"/>
  <c r="BA88" i="1" s="1"/>
  <c r="BC88" i="1"/>
  <c r="AY82" i="1"/>
  <c r="BA82" i="1" s="1"/>
  <c r="BC82" i="1"/>
  <c r="BC83" i="1"/>
  <c r="AY83" i="1"/>
  <c r="BA83" i="1" s="1"/>
  <c r="AY132" i="1"/>
  <c r="BA132" i="1" s="1"/>
  <c r="BC132" i="1"/>
  <c r="BC138" i="1"/>
  <c r="AY138" i="1"/>
  <c r="BA138" i="1" s="1"/>
  <c r="BC197" i="1"/>
  <c r="AY197" i="1"/>
  <c r="BA197" i="1" s="1"/>
  <c r="AY166" i="1"/>
  <c r="BA166" i="1" s="1"/>
  <c r="BC166" i="1"/>
  <c r="BC200" i="1"/>
  <c r="AY200" i="1"/>
  <c r="BA200" i="1" s="1"/>
  <c r="AY171" i="1"/>
  <c r="BA171" i="1" s="1"/>
  <c r="BC171" i="1"/>
  <c r="BC224" i="1"/>
  <c r="AY224" i="1"/>
  <c r="BA224" i="1" s="1"/>
  <c r="BC199" i="1"/>
  <c r="AY199" i="1"/>
  <c r="BA199" i="1" s="1"/>
  <c r="CJ129" i="1"/>
  <c r="CL129" i="1" s="1"/>
  <c r="CN129" i="1"/>
  <c r="CJ56" i="1"/>
  <c r="CL56" i="1" s="1"/>
  <c r="CN56" i="1"/>
  <c r="CN155" i="1"/>
  <c r="CJ155" i="1"/>
  <c r="CL155" i="1" s="1"/>
  <c r="CN150" i="1"/>
  <c r="CJ150" i="1"/>
  <c r="CL150" i="1" s="1"/>
  <c r="CJ160" i="1"/>
  <c r="CL160" i="1" s="1"/>
  <c r="CN160" i="1"/>
  <c r="CJ203" i="1"/>
  <c r="CL203" i="1" s="1"/>
  <c r="CN203" i="1"/>
  <c r="BT157" i="1"/>
  <c r="BT151" i="1"/>
  <c r="BT213" i="1"/>
  <c r="BV106" i="1"/>
  <c r="BR106" i="1"/>
  <c r="BV59" i="1"/>
  <c r="BR59" i="1"/>
  <c r="BT59" i="1" s="1"/>
  <c r="BV41" i="1"/>
  <c r="BR41" i="1"/>
  <c r="BT41" i="1" s="1"/>
  <c r="BR92" i="1"/>
  <c r="BT92" i="1" s="1"/>
  <c r="BV92" i="1"/>
  <c r="BV98" i="1"/>
  <c r="BR98" i="1"/>
  <c r="BT98" i="1" s="1"/>
  <c r="BR134" i="1"/>
  <c r="BT134" i="1" s="1"/>
  <c r="BV134" i="1"/>
  <c r="BR121" i="1"/>
  <c r="BT121" i="1" s="1"/>
  <c r="BV121" i="1"/>
  <c r="BR137" i="1"/>
  <c r="BT137" i="1" s="1"/>
  <c r="BV137" i="1"/>
  <c r="BV129" i="1"/>
  <c r="BR129" i="1"/>
  <c r="BT129" i="1" s="1"/>
  <c r="BV202" i="1"/>
  <c r="BR202" i="1"/>
  <c r="BT202" i="1" s="1"/>
  <c r="BR153" i="1"/>
  <c r="BV153" i="1"/>
  <c r="BV188" i="1"/>
  <c r="BR188" i="1"/>
  <c r="BT188" i="1" s="1"/>
  <c r="BR175" i="1"/>
  <c r="BT175" i="1" s="1"/>
  <c r="BV175" i="1"/>
  <c r="BV218" i="1"/>
  <c r="BR218" i="1"/>
  <c r="BT218" i="1" s="1"/>
  <c r="BR222" i="1"/>
  <c r="BT222" i="1" s="1"/>
  <c r="BV222" i="1"/>
  <c r="G53" i="1"/>
  <c r="CF15" i="1"/>
  <c r="CF12" i="1" s="1"/>
  <c r="CH26" i="1"/>
  <c r="CI26" i="1" s="1"/>
  <c r="CH27" i="1"/>
  <c r="CI27" i="1" s="1"/>
  <c r="CH67" i="1"/>
  <c r="CI67" i="1" s="1"/>
  <c r="CH29" i="1"/>
  <c r="CI29" i="1" s="1"/>
  <c r="CH81" i="1"/>
  <c r="CI81" i="1" s="1"/>
  <c r="CH31" i="1"/>
  <c r="CI31" i="1" s="1"/>
  <c r="AY41" i="1"/>
  <c r="BA41" i="1" s="1"/>
  <c r="BC41" i="1"/>
  <c r="BC54" i="1"/>
  <c r="AY54" i="1"/>
  <c r="BA54" i="1" s="1"/>
  <c r="AY39" i="1"/>
  <c r="BA39" i="1" s="1"/>
  <c r="BC39" i="1"/>
  <c r="BC95" i="1"/>
  <c r="AY95" i="1"/>
  <c r="BA95" i="1" s="1"/>
  <c r="AY55" i="1"/>
  <c r="BA55" i="1" s="1"/>
  <c r="BC55" i="1"/>
  <c r="BC87" i="1"/>
  <c r="AY87" i="1"/>
  <c r="BA87" i="1" s="1"/>
  <c r="AY74" i="1"/>
  <c r="BA74" i="1" s="1"/>
  <c r="BC74" i="1"/>
  <c r="AY114" i="1"/>
  <c r="BA114" i="1" s="1"/>
  <c r="BC114" i="1"/>
  <c r="AY106" i="1"/>
  <c r="BA106" i="1" s="1"/>
  <c r="BC106" i="1"/>
  <c r="AY126" i="1"/>
  <c r="BA126" i="1" s="1"/>
  <c r="BC126" i="1"/>
  <c r="BC180" i="1"/>
  <c r="AY180" i="1"/>
  <c r="BA180" i="1" s="1"/>
  <c r="BC178" i="1"/>
  <c r="AY178" i="1"/>
  <c r="BA178" i="1" s="1"/>
  <c r="BC152" i="1"/>
  <c r="AY152" i="1"/>
  <c r="BA152" i="1" s="1"/>
  <c r="AY194" i="1"/>
  <c r="BA194" i="1" s="1"/>
  <c r="BC194" i="1"/>
  <c r="AY173" i="1"/>
  <c r="BA173" i="1" s="1"/>
  <c r="BC173" i="1"/>
  <c r="BC204" i="1"/>
  <c r="AY204" i="1"/>
  <c r="BA204" i="1" s="1"/>
  <c r="BC211" i="1"/>
  <c r="AY211" i="1"/>
  <c r="BA211" i="1" s="1"/>
  <c r="CH24" i="1"/>
  <c r="CI24" i="1" s="1"/>
  <c r="CN58" i="1"/>
  <c r="CJ58" i="1"/>
  <c r="CL58" i="1" s="1"/>
  <c r="CJ80" i="1"/>
  <c r="CL80" i="1" s="1"/>
  <c r="CN80" i="1"/>
  <c r="CN125" i="1"/>
  <c r="CN161" i="1"/>
  <c r="BA170" i="1"/>
  <c r="BT69" i="1"/>
  <c r="BT153" i="1"/>
  <c r="BT170" i="1"/>
  <c r="BT162" i="1"/>
  <c r="BR127" i="1"/>
  <c r="BT127" i="1" s="1"/>
  <c r="BV127" i="1"/>
  <c r="BV78" i="1"/>
  <c r="BR78" i="1"/>
  <c r="BV84" i="1"/>
  <c r="BR84" i="1"/>
  <c r="BT84" i="1" s="1"/>
  <c r="BV73" i="1"/>
  <c r="BR73" i="1"/>
  <c r="BT73" i="1" s="1"/>
  <c r="BV117" i="1"/>
  <c r="BR117" i="1"/>
  <c r="BT117" i="1" s="1"/>
  <c r="BV142" i="1"/>
  <c r="BR142" i="1"/>
  <c r="BT142" i="1" s="1"/>
  <c r="BR107" i="1"/>
  <c r="BT107" i="1" s="1"/>
  <c r="BV107" i="1"/>
  <c r="BV140" i="1"/>
  <c r="BR140" i="1"/>
  <c r="BT140" i="1" s="1"/>
  <c r="BR132" i="1"/>
  <c r="BT132" i="1" s="1"/>
  <c r="BV132" i="1"/>
  <c r="BV205" i="1"/>
  <c r="BR205" i="1"/>
  <c r="BT205" i="1" s="1"/>
  <c r="BV166" i="1"/>
  <c r="BR166" i="1"/>
  <c r="BV217" i="1"/>
  <c r="BR217" i="1"/>
  <c r="BT217" i="1" s="1"/>
  <c r="BR178" i="1"/>
  <c r="BT178" i="1" s="1"/>
  <c r="BV178" i="1"/>
  <c r="BV221" i="1"/>
  <c r="BR221" i="1"/>
  <c r="BT221" i="1" s="1"/>
  <c r="AY52" i="1"/>
  <c r="BA52" i="1" s="1"/>
  <c r="BC52" i="1"/>
  <c r="BC36" i="1"/>
  <c r="AY36" i="1"/>
  <c r="BA36" i="1" s="1"/>
  <c r="BC80" i="1"/>
  <c r="AY80" i="1"/>
  <c r="BA80" i="1" s="1"/>
  <c r="BC99" i="1"/>
  <c r="AY99" i="1"/>
  <c r="BA99" i="1" s="1"/>
  <c r="BC61" i="1"/>
  <c r="AY61" i="1"/>
  <c r="BA61" i="1" s="1"/>
  <c r="AY93" i="1"/>
  <c r="BA93" i="1" s="1"/>
  <c r="BC93" i="1"/>
  <c r="BC94" i="1"/>
  <c r="AY94" i="1"/>
  <c r="BA94" i="1" s="1"/>
  <c r="AY123" i="1"/>
  <c r="BA123" i="1" s="1"/>
  <c r="BC123" i="1"/>
  <c r="AY113" i="1"/>
  <c r="BC113" i="1"/>
  <c r="BC103" i="1"/>
  <c r="AY103" i="1"/>
  <c r="BA103" i="1" s="1"/>
  <c r="AY149" i="1"/>
  <c r="BA149" i="1" s="1"/>
  <c r="BC149" i="1"/>
  <c r="AY142" i="1"/>
  <c r="BA142" i="1" s="1"/>
  <c r="BC142" i="1"/>
  <c r="BC177" i="1"/>
  <c r="AY177" i="1"/>
  <c r="BA177" i="1" s="1"/>
  <c r="AY191" i="1"/>
  <c r="BA191" i="1" s="1"/>
  <c r="BC191" i="1"/>
  <c r="AY176" i="1"/>
  <c r="BC176" i="1"/>
  <c r="BC207" i="1"/>
  <c r="AY207" i="1"/>
  <c r="BA207" i="1" s="1"/>
  <c r="BC214" i="1"/>
  <c r="AY214" i="1"/>
  <c r="BA214" i="1" s="1"/>
  <c r="CH65" i="1"/>
  <c r="CI65" i="1" s="1"/>
  <c r="CJ30" i="1"/>
  <c r="CL30" i="1" s="1"/>
  <c r="CN30" i="1"/>
  <c r="CN82" i="1"/>
  <c r="CJ82" i="1"/>
  <c r="CL82" i="1" s="1"/>
  <c r="BV97" i="1"/>
  <c r="BR97" i="1"/>
  <c r="BT97" i="1" s="1"/>
  <c r="CN152" i="1"/>
  <c r="CJ152" i="1"/>
  <c r="CL152" i="1" s="1"/>
  <c r="CJ33" i="1"/>
  <c r="CL33" i="1" s="1"/>
  <c r="CN33" i="1"/>
  <c r="CJ91" i="1"/>
  <c r="CL91" i="1" s="1"/>
  <c r="CN91" i="1"/>
  <c r="CJ92" i="1"/>
  <c r="CL92" i="1" s="1"/>
  <c r="CJ166" i="1"/>
  <c r="CL166" i="1" s="1"/>
  <c r="BR66" i="1"/>
  <c r="BT66" i="1" s="1"/>
  <c r="BV66" i="1"/>
  <c r="BA176" i="1"/>
  <c r="BV44" i="1"/>
  <c r="BR44" i="1"/>
  <c r="BT44" i="1" s="1"/>
  <c r="BR171" i="1"/>
  <c r="BT171" i="1" s="1"/>
  <c r="BV171" i="1"/>
  <c r="BR36" i="1"/>
  <c r="BT36" i="1" s="1"/>
  <c r="BV36" i="1"/>
  <c r="BV43" i="1"/>
  <c r="BR43" i="1"/>
  <c r="BT43" i="1" s="1"/>
  <c r="BR89" i="1"/>
  <c r="BT89" i="1" s="1"/>
  <c r="BV89" i="1"/>
  <c r="BV128" i="1"/>
  <c r="BR128" i="1"/>
  <c r="BT128" i="1" s="1"/>
  <c r="BR65" i="1"/>
  <c r="BT65" i="1" s="1"/>
  <c r="BV65" i="1"/>
  <c r="BR114" i="1"/>
  <c r="BT114" i="1" s="1"/>
  <c r="BV114" i="1"/>
  <c r="BR100" i="1"/>
  <c r="BT100" i="1" s="1"/>
  <c r="BV100" i="1"/>
  <c r="BR135" i="1"/>
  <c r="BT135" i="1" s="1"/>
  <c r="BV135" i="1"/>
  <c r="BR144" i="1"/>
  <c r="BT144" i="1" s="1"/>
  <c r="BV144" i="1"/>
  <c r="BV182" i="1"/>
  <c r="BR182" i="1"/>
  <c r="BT182" i="1" s="1"/>
  <c r="BV152" i="1"/>
  <c r="BR152" i="1"/>
  <c r="BT152" i="1" s="1"/>
  <c r="BV181" i="1"/>
  <c r="BR181" i="1"/>
  <c r="BT181" i="1" s="1"/>
  <c r="BV224" i="1"/>
  <c r="BR224" i="1"/>
  <c r="BT224" i="1" s="1"/>
  <c r="CN50" i="1"/>
  <c r="CJ50" i="1"/>
  <c r="CL50" i="1" s="1"/>
  <c r="BV27" i="1"/>
  <c r="BR27" i="1"/>
  <c r="BT27" i="1" s="1"/>
  <c r="BV46" i="1"/>
  <c r="BR46" i="1"/>
  <c r="BT46" i="1" s="1"/>
  <c r="E57" i="1"/>
  <c r="C53" i="1" s="1"/>
  <c r="G42" i="1" s="1"/>
  <c r="CH61" i="1"/>
  <c r="CI61" i="1" s="1"/>
  <c r="AY44" i="1"/>
  <c r="BA44" i="1" s="1"/>
  <c r="BC44" i="1"/>
  <c r="AY30" i="1"/>
  <c r="BA30" i="1" s="1"/>
  <c r="BC30" i="1"/>
  <c r="BC47" i="1"/>
  <c r="AY47" i="1"/>
  <c r="BA47" i="1" s="1"/>
  <c r="AY50" i="1"/>
  <c r="BA50" i="1" s="1"/>
  <c r="BC50" i="1"/>
  <c r="BC69" i="1"/>
  <c r="AY69" i="1"/>
  <c r="BA69" i="1" s="1"/>
  <c r="BC98" i="1"/>
  <c r="AY98" i="1"/>
  <c r="BA98" i="1" s="1"/>
  <c r="AY96" i="1"/>
  <c r="BA96" i="1" s="1"/>
  <c r="BC96" i="1"/>
  <c r="BC212" i="1"/>
  <c r="AY212" i="1"/>
  <c r="BA212" i="1" s="1"/>
  <c r="AY122" i="1"/>
  <c r="BA122" i="1" s="1"/>
  <c r="BC122" i="1"/>
  <c r="BC105" i="1"/>
  <c r="AY105" i="1"/>
  <c r="BA105" i="1" s="1"/>
  <c r="BC130" i="1"/>
  <c r="AY130" i="1"/>
  <c r="BA130" i="1" s="1"/>
  <c r="AY145" i="1"/>
  <c r="BA145" i="1" s="1"/>
  <c r="BC145" i="1"/>
  <c r="BC203" i="1"/>
  <c r="AY203" i="1"/>
  <c r="BA203" i="1" s="1"/>
  <c r="BC153" i="1"/>
  <c r="AY153" i="1"/>
  <c r="BA153" i="1" s="1"/>
  <c r="AY179" i="1"/>
  <c r="BA179" i="1" s="1"/>
  <c r="BC179" i="1"/>
  <c r="BC210" i="1"/>
  <c r="AY210" i="1"/>
  <c r="BA210" i="1" s="1"/>
  <c r="BC217" i="1"/>
  <c r="AY217" i="1"/>
  <c r="BA217" i="1" s="1"/>
  <c r="CL221" i="1"/>
  <c r="BR26" i="1"/>
  <c r="BT26" i="1" s="1"/>
  <c r="BV26" i="1"/>
  <c r="CJ54" i="1"/>
  <c r="CL54" i="1" s="1"/>
  <c r="CN46" i="1"/>
  <c r="CJ46" i="1"/>
  <c r="CL46" i="1" s="1"/>
  <c r="CN126" i="1"/>
  <c r="CJ127" i="1"/>
  <c r="CL127" i="1" s="1"/>
  <c r="CN127" i="1"/>
  <c r="CJ106" i="1"/>
  <c r="CL106" i="1" s="1"/>
  <c r="CN106" i="1"/>
  <c r="CN178" i="1"/>
  <c r="CJ178" i="1"/>
  <c r="CL178" i="1" s="1"/>
  <c r="CJ186" i="1"/>
  <c r="CL186" i="1" s="1"/>
  <c r="CJ208" i="1"/>
  <c r="CL208" i="1" s="1"/>
  <c r="CN212" i="1"/>
  <c r="CJ212" i="1"/>
  <c r="CL212" i="1" s="1"/>
  <c r="BR24" i="1"/>
  <c r="BT24" i="1" s="1"/>
  <c r="BV24" i="1"/>
  <c r="BA121" i="1"/>
  <c r="BT78" i="1"/>
  <c r="BA97" i="1"/>
  <c r="BT165" i="1"/>
  <c r="BR40" i="1"/>
  <c r="BT40" i="1" s="1"/>
  <c r="BV40" i="1"/>
  <c r="BR51" i="1"/>
  <c r="BT51" i="1" s="1"/>
  <c r="BV51" i="1"/>
  <c r="BR39" i="1"/>
  <c r="BT39" i="1" s="1"/>
  <c r="BV39" i="1"/>
  <c r="BR49" i="1"/>
  <c r="BT49" i="1" s="1"/>
  <c r="BV49" i="1"/>
  <c r="BV110" i="1"/>
  <c r="BR110" i="1"/>
  <c r="BT110" i="1" s="1"/>
  <c r="BV72" i="1"/>
  <c r="BR72" i="1"/>
  <c r="BT72" i="1" s="1"/>
  <c r="BV82" i="1"/>
  <c r="BR82" i="1"/>
  <c r="BT82" i="1" s="1"/>
  <c r="BR123" i="1"/>
  <c r="BT123" i="1" s="1"/>
  <c r="BV123" i="1"/>
  <c r="BR104" i="1"/>
  <c r="BT104" i="1" s="1"/>
  <c r="BV104" i="1"/>
  <c r="BR138" i="1"/>
  <c r="BT138" i="1" s="1"/>
  <c r="BV138" i="1"/>
  <c r="BV147" i="1"/>
  <c r="BR147" i="1"/>
  <c r="BT147" i="1" s="1"/>
  <c r="BR191" i="1"/>
  <c r="BT191" i="1" s="1"/>
  <c r="BV191" i="1"/>
  <c r="BR155" i="1"/>
  <c r="BT155" i="1" s="1"/>
  <c r="BV155" i="1"/>
  <c r="BV184" i="1"/>
  <c r="BR184" i="1"/>
  <c r="BT184" i="1" s="1"/>
  <c r="BV195" i="1"/>
  <c r="BR195" i="1"/>
  <c r="BT195" i="1" s="1"/>
  <c r="BV76" i="1"/>
  <c r="BR76" i="1"/>
  <c r="BT76" i="1" s="1"/>
  <c r="BC70" i="1"/>
  <c r="AY70" i="1"/>
  <c r="BA70" i="1" s="1"/>
  <c r="BC51" i="1"/>
  <c r="AY51" i="1"/>
  <c r="BA51" i="1" s="1"/>
  <c r="BC57" i="1"/>
  <c r="AY57" i="1"/>
  <c r="BA57" i="1" s="1"/>
  <c r="AY53" i="1"/>
  <c r="BA53" i="1" s="1"/>
  <c r="BC53" i="1"/>
  <c r="AY73" i="1"/>
  <c r="BA73" i="1" s="1"/>
  <c r="BC73" i="1"/>
  <c r="AY112" i="1"/>
  <c r="BA112" i="1" s="1"/>
  <c r="BC112" i="1"/>
  <c r="BC120" i="1"/>
  <c r="AY120" i="1"/>
  <c r="BA120" i="1" s="1"/>
  <c r="BC107" i="1"/>
  <c r="AY107" i="1"/>
  <c r="BA107" i="1" s="1"/>
  <c r="AY131" i="1"/>
  <c r="BA131" i="1" s="1"/>
  <c r="BC131" i="1"/>
  <c r="AY110" i="1"/>
  <c r="BA110" i="1" s="1"/>
  <c r="BC110" i="1"/>
  <c r="AY133" i="1"/>
  <c r="BA133" i="1" s="1"/>
  <c r="BC133" i="1"/>
  <c r="BC148" i="1"/>
  <c r="AY148" i="1"/>
  <c r="BA148" i="1" s="1"/>
  <c r="BC206" i="1"/>
  <c r="AY206" i="1"/>
  <c r="BA206" i="1" s="1"/>
  <c r="BC156" i="1"/>
  <c r="AY156" i="1"/>
  <c r="BA156" i="1" s="1"/>
  <c r="BC182" i="1"/>
  <c r="AY182" i="1"/>
  <c r="BA182" i="1" s="1"/>
  <c r="BC213" i="1"/>
  <c r="AY213" i="1"/>
  <c r="BA213" i="1" s="1"/>
  <c r="BC220" i="1"/>
  <c r="AY220" i="1"/>
  <c r="BA220" i="1" s="1"/>
  <c r="CJ63" i="1"/>
  <c r="CL63" i="1" s="1"/>
  <c r="CN63" i="1"/>
  <c r="CN105" i="1"/>
  <c r="CN153" i="1"/>
  <c r="CJ153" i="1"/>
  <c r="CL153" i="1" s="1"/>
  <c r="CN113" i="1"/>
  <c r="CJ113" i="1"/>
  <c r="CL113" i="1" s="1"/>
  <c r="CN171" i="1"/>
  <c r="CJ171" i="1"/>
  <c r="CL171" i="1" s="1"/>
  <c r="CJ172" i="1"/>
  <c r="CL172" i="1" s="1"/>
  <c r="CN172" i="1"/>
  <c r="CN195" i="1"/>
  <c r="CJ195" i="1"/>
  <c r="CL195" i="1" s="1"/>
  <c r="CN211" i="1"/>
  <c r="CJ211" i="1"/>
  <c r="CL211" i="1" s="1"/>
  <c r="BA104" i="1"/>
  <c r="BV34" i="1"/>
  <c r="BR34" i="1"/>
  <c r="BT34" i="1" s="1"/>
  <c r="CN37" i="1"/>
  <c r="BV56" i="1"/>
  <c r="BR56" i="1"/>
  <c r="BT56" i="1" s="1"/>
  <c r="BV47" i="1"/>
  <c r="BR47" i="1"/>
  <c r="BT47" i="1" s="1"/>
  <c r="BR54" i="1"/>
  <c r="BT54" i="1" s="1"/>
  <c r="BV54" i="1"/>
  <c r="BV177" i="1"/>
  <c r="BR177" i="1"/>
  <c r="BT177" i="1" s="1"/>
  <c r="BR115" i="1"/>
  <c r="BT115" i="1" s="1"/>
  <c r="BV115" i="1"/>
  <c r="BR85" i="1"/>
  <c r="BT85" i="1" s="1"/>
  <c r="BV85" i="1"/>
  <c r="BR146" i="1"/>
  <c r="BT146" i="1" s="1"/>
  <c r="BV146" i="1"/>
  <c r="BV108" i="1"/>
  <c r="BR108" i="1"/>
  <c r="BT108" i="1" s="1"/>
  <c r="BR141" i="1"/>
  <c r="BT141" i="1" s="1"/>
  <c r="BV141" i="1"/>
  <c r="BV150" i="1"/>
  <c r="BR150" i="1"/>
  <c r="BT150" i="1" s="1"/>
  <c r="BV194" i="1"/>
  <c r="BR194" i="1"/>
  <c r="BT194" i="1" s="1"/>
  <c r="BR158" i="1"/>
  <c r="BT158" i="1" s="1"/>
  <c r="BV158" i="1"/>
  <c r="BR187" i="1"/>
  <c r="BT187" i="1" s="1"/>
  <c r="BV187" i="1"/>
  <c r="BV198" i="1"/>
  <c r="BR198" i="1"/>
  <c r="BT198" i="1" s="1"/>
  <c r="CN95" i="1"/>
  <c r="CJ95" i="1"/>
  <c r="CL95" i="1" s="1"/>
  <c r="BC31" i="1"/>
  <c r="AY31" i="1"/>
  <c r="BA31" i="1" s="1"/>
  <c r="AY25" i="1"/>
  <c r="BA25" i="1" s="1"/>
  <c r="BC25" i="1"/>
  <c r="AY67" i="1"/>
  <c r="BA67" i="1" s="1"/>
  <c r="BC67" i="1"/>
  <c r="AY66" i="1"/>
  <c r="BA66" i="1" s="1"/>
  <c r="BC66" i="1"/>
  <c r="BC64" i="1"/>
  <c r="AY64" i="1"/>
  <c r="BA64" i="1" s="1"/>
  <c r="AY150" i="1"/>
  <c r="BA150" i="1" s="1"/>
  <c r="BC150" i="1"/>
  <c r="BC84" i="1"/>
  <c r="AY84" i="1"/>
  <c r="BA84" i="1" s="1"/>
  <c r="AY154" i="1"/>
  <c r="BA154" i="1" s="1"/>
  <c r="BC154" i="1"/>
  <c r="BC137" i="1"/>
  <c r="AY137" i="1"/>
  <c r="BA137" i="1" s="1"/>
  <c r="AY119" i="1"/>
  <c r="BA119" i="1" s="1"/>
  <c r="BC119" i="1"/>
  <c r="AY136" i="1"/>
  <c r="BA136" i="1" s="1"/>
  <c r="BC136" i="1"/>
  <c r="BC157" i="1"/>
  <c r="AY157" i="1"/>
  <c r="BA157" i="1" s="1"/>
  <c r="BC221" i="1"/>
  <c r="AY221" i="1"/>
  <c r="BA221" i="1" s="1"/>
  <c r="AY159" i="1"/>
  <c r="BA159" i="1" s="1"/>
  <c r="BC159" i="1"/>
  <c r="AY185" i="1"/>
  <c r="BA185" i="1" s="1"/>
  <c r="BC185" i="1"/>
  <c r="BC216" i="1"/>
  <c r="AY216" i="1"/>
  <c r="BA216" i="1" s="1"/>
  <c r="BC223" i="1"/>
  <c r="AY223" i="1"/>
  <c r="BA223" i="1" s="1"/>
  <c r="CL138" i="1"/>
  <c r="CJ35" i="1"/>
  <c r="CL35" i="1" s="1"/>
  <c r="CN143" i="1"/>
  <c r="CJ143" i="1"/>
  <c r="CL143" i="1" s="1"/>
  <c r="CJ173" i="1"/>
  <c r="CL173" i="1" s="1"/>
  <c r="CN173" i="1"/>
  <c r="CJ190" i="1"/>
  <c r="CL190" i="1" s="1"/>
  <c r="CN190" i="1"/>
  <c r="CN198" i="1"/>
  <c r="CN214" i="1"/>
  <c r="BV48" i="1"/>
  <c r="BR48" i="1"/>
  <c r="BT48" i="1" s="1"/>
  <c r="BA26" i="1"/>
  <c r="BA58" i="1"/>
  <c r="BT164" i="1"/>
  <c r="BT105" i="1"/>
  <c r="BA144" i="1"/>
  <c r="BT166" i="1"/>
  <c r="BV63" i="1"/>
  <c r="BR63" i="1"/>
  <c r="BT63" i="1" s="1"/>
  <c r="BR57" i="1"/>
  <c r="BT57" i="1" s="1"/>
  <c r="BV57" i="1"/>
  <c r="BV136" i="1"/>
  <c r="BR136" i="1"/>
  <c r="BT136" i="1" s="1"/>
  <c r="BR87" i="1"/>
  <c r="BT87" i="1" s="1"/>
  <c r="BV87" i="1"/>
  <c r="BV126" i="1"/>
  <c r="BR126" i="1"/>
  <c r="BT126" i="1" s="1"/>
  <c r="BV88" i="1"/>
  <c r="BR88" i="1"/>
  <c r="BT88" i="1" s="1"/>
  <c r="BV102" i="1"/>
  <c r="BR102" i="1"/>
  <c r="BT102" i="1" s="1"/>
  <c r="BV145" i="1"/>
  <c r="BR145" i="1"/>
  <c r="BT145" i="1" s="1"/>
  <c r="BV160" i="1"/>
  <c r="BR160" i="1"/>
  <c r="BT160" i="1" s="1"/>
  <c r="BV169" i="1"/>
  <c r="BR169" i="1"/>
  <c r="BT169" i="1" s="1"/>
  <c r="BV173" i="1"/>
  <c r="BR173" i="1"/>
  <c r="BT173" i="1" s="1"/>
  <c r="BR161" i="1"/>
  <c r="BT161" i="1" s="1"/>
  <c r="BV161" i="1"/>
  <c r="BV197" i="1"/>
  <c r="BR197" i="1"/>
  <c r="BT197" i="1" s="1"/>
  <c r="BV201" i="1"/>
  <c r="BR201" i="1"/>
  <c r="BT201" i="1" s="1"/>
  <c r="BR68" i="1"/>
  <c r="BT68" i="1" s="1"/>
  <c r="BV68" i="1"/>
  <c r="BV37" i="1"/>
  <c r="BR37" i="1"/>
  <c r="BT37" i="1" s="1"/>
  <c r="CH62" i="1"/>
  <c r="CI62" i="1" s="1"/>
  <c r="BC33" i="1"/>
  <c r="AY33" i="1"/>
  <c r="BA33" i="1" s="1"/>
  <c r="BC43" i="1"/>
  <c r="AY43" i="1"/>
  <c r="BA43" i="1" s="1"/>
  <c r="BC62" i="1"/>
  <c r="AY62" i="1"/>
  <c r="BA62" i="1" s="1"/>
  <c r="BC77" i="1"/>
  <c r="AY77" i="1"/>
  <c r="BA77" i="1" s="1"/>
  <c r="BC76" i="1"/>
  <c r="AY76" i="1"/>
  <c r="BA76" i="1" s="1"/>
  <c r="BC167" i="1"/>
  <c r="AY167" i="1"/>
  <c r="BA167" i="1" s="1"/>
  <c r="BC118" i="1"/>
  <c r="AY118" i="1"/>
  <c r="BA118" i="1" s="1"/>
  <c r="BC155" i="1"/>
  <c r="AY155" i="1"/>
  <c r="BA155" i="1" s="1"/>
  <c r="AY108" i="1"/>
  <c r="BA108" i="1" s="1"/>
  <c r="BC108" i="1"/>
  <c r="AY128" i="1"/>
  <c r="BA128" i="1" s="1"/>
  <c r="BC128" i="1"/>
  <c r="AY139" i="1"/>
  <c r="BA139" i="1" s="1"/>
  <c r="BC139" i="1"/>
  <c r="BC158" i="1"/>
  <c r="AY158" i="1"/>
  <c r="BA158" i="1" s="1"/>
  <c r="AY172" i="1"/>
  <c r="BA172" i="1" s="1"/>
  <c r="BC172" i="1"/>
  <c r="AY162" i="1"/>
  <c r="BA162" i="1" s="1"/>
  <c r="BC162" i="1"/>
  <c r="AY188" i="1"/>
  <c r="BA188" i="1" s="1"/>
  <c r="BC188" i="1"/>
  <c r="BC219" i="1"/>
  <c r="AY219" i="1"/>
  <c r="BA219" i="1" s="1"/>
  <c r="CH47" i="1"/>
  <c r="CI47" i="1" s="1"/>
  <c r="CJ207" i="1" l="1"/>
  <c r="CL207" i="1" s="1"/>
  <c r="CJ144" i="1"/>
  <c r="DK76" i="1" s="1"/>
  <c r="DK77" i="1"/>
  <c r="CN219" i="1"/>
  <c r="CN189" i="1"/>
  <c r="CJ57" i="1"/>
  <c r="CL57" i="1" s="1"/>
  <c r="CJ118" i="1"/>
  <c r="CL118" i="1" s="1"/>
  <c r="CN187" i="1"/>
  <c r="CJ117" i="1"/>
  <c r="CL117" i="1" s="1"/>
  <c r="CN60" i="1"/>
  <c r="CJ69" i="1"/>
  <c r="CL69" i="1" s="1"/>
  <c r="CJ174" i="1"/>
  <c r="CL174" i="1" s="1"/>
  <c r="CJ25" i="1"/>
  <c r="CL25" i="1" s="1"/>
  <c r="CN77" i="1"/>
  <c r="CJ163" i="1"/>
  <c r="CL163" i="1" s="1"/>
  <c r="DK75" i="1"/>
  <c r="DK79" i="1"/>
  <c r="DK71" i="1"/>
  <c r="CJ188" i="1"/>
  <c r="CL188" i="1" s="1"/>
  <c r="CN156" i="1"/>
  <c r="CJ199" i="1"/>
  <c r="CL199" i="1" s="1"/>
  <c r="CN86" i="1"/>
  <c r="CJ72" i="1"/>
  <c r="CL72" i="1" s="1"/>
  <c r="CN34" i="1"/>
  <c r="DK73" i="1"/>
  <c r="CJ215" i="1"/>
  <c r="CL215" i="1" s="1"/>
  <c r="CJ99" i="1"/>
  <c r="CL99" i="1" s="1"/>
  <c r="CJ59" i="1"/>
  <c r="CL59" i="1" s="1"/>
  <c r="CN40" i="1"/>
  <c r="CN193" i="1"/>
  <c r="CJ154" i="1"/>
  <c r="CL154" i="1" s="1"/>
  <c r="CN177" i="1"/>
  <c r="CJ175" i="1"/>
  <c r="CL175" i="1" s="1"/>
  <c r="CN70" i="1"/>
  <c r="CN185" i="1"/>
  <c r="CJ90" i="1"/>
  <c r="CL90" i="1" s="1"/>
  <c r="CN89" i="1"/>
  <c r="CJ109" i="1"/>
  <c r="CL109" i="1" s="1"/>
  <c r="CN210" i="1"/>
  <c r="CJ139" i="1"/>
  <c r="CL139" i="1" s="1"/>
  <c r="CJ145" i="1"/>
  <c r="CL145" i="1" s="1"/>
  <c r="CN123" i="1"/>
  <c r="CJ159" i="1"/>
  <c r="CL159" i="1" s="1"/>
  <c r="CN222" i="1"/>
  <c r="CJ41" i="1"/>
  <c r="CL41" i="1" s="1"/>
  <c r="CJ98" i="1"/>
  <c r="CL98" i="1" s="1"/>
  <c r="CN87" i="1"/>
  <c r="CN144" i="1"/>
  <c r="CN146" i="1"/>
  <c r="CN83" i="1"/>
  <c r="CJ34" i="1"/>
  <c r="DK72" i="1" s="1"/>
  <c r="CN25" i="1"/>
  <c r="CJ88" i="1"/>
  <c r="CL88" i="1" s="1"/>
  <c r="CJ112" i="1"/>
  <c r="CL112" i="1" s="1"/>
  <c r="CJ130" i="1"/>
  <c r="CL130" i="1" s="1"/>
  <c r="CJ101" i="1"/>
  <c r="CL101" i="1" s="1"/>
  <c r="CN158" i="1"/>
  <c r="CN44" i="1"/>
  <c r="CJ76" i="1"/>
  <c r="CL76" i="1" s="1"/>
  <c r="CJ149" i="1"/>
  <c r="CL149" i="1" s="1"/>
  <c r="CN79" i="1"/>
  <c r="CJ216" i="1"/>
  <c r="CL216" i="1" s="1"/>
  <c r="CN197" i="1"/>
  <c r="CJ134" i="1"/>
  <c r="CL134" i="1" s="1"/>
  <c r="CN184" i="1"/>
  <c r="CJ66" i="1"/>
  <c r="CL66" i="1" s="1"/>
  <c r="CN75" i="1"/>
  <c r="CJ97" i="1"/>
  <c r="CL97" i="1" s="1"/>
  <c r="CJ104" i="1"/>
  <c r="CL104" i="1" s="1"/>
  <c r="CJ142" i="1"/>
  <c r="CL142" i="1" s="1"/>
  <c r="CN78" i="1"/>
  <c r="CN124" i="1"/>
  <c r="CN111" i="1"/>
  <c r="CJ217" i="1"/>
  <c r="CL217" i="1" s="1"/>
  <c r="CN108" i="1"/>
  <c r="CN38" i="1"/>
  <c r="CN182" i="1"/>
  <c r="CJ141" i="1"/>
  <c r="CL141" i="1" s="1"/>
  <c r="CJ165" i="1"/>
  <c r="CL165" i="1" s="1"/>
  <c r="CJ218" i="1"/>
  <c r="CL218" i="1" s="1"/>
  <c r="CJ169" i="1"/>
  <c r="CL169" i="1" s="1"/>
  <c r="CI224" i="1"/>
  <c r="DK81" i="1" s="1"/>
  <c r="CN224" i="1"/>
  <c r="CJ181" i="1"/>
  <c r="CL181" i="1" s="1"/>
  <c r="CJ209" i="1"/>
  <c r="CL209" i="1" s="1"/>
  <c r="CJ131" i="1"/>
  <c r="CL131" i="1" s="1"/>
  <c r="CJ205" i="1"/>
  <c r="CL205" i="1" s="1"/>
  <c r="CN206" i="1"/>
  <c r="CJ49" i="1"/>
  <c r="CL49" i="1" s="1"/>
  <c r="CJ168" i="1"/>
  <c r="CL168" i="1" s="1"/>
  <c r="CN48" i="1"/>
  <c r="CJ122" i="1"/>
  <c r="CL122" i="1" s="1"/>
  <c r="CN183" i="1"/>
  <c r="CJ202" i="1"/>
  <c r="CL202" i="1" s="1"/>
  <c r="CN39" i="1"/>
  <c r="CN45" i="1"/>
  <c r="CJ220" i="1"/>
  <c r="CL220" i="1" s="1"/>
  <c r="CN51" i="1"/>
  <c r="CJ180" i="1"/>
  <c r="CL180" i="1" s="1"/>
  <c r="CJ132" i="1"/>
  <c r="CL132" i="1" s="1"/>
  <c r="CJ204" i="1"/>
  <c r="CL204" i="1" s="1"/>
  <c r="CJ100" i="1"/>
  <c r="CL100" i="1" s="1"/>
  <c r="CJ42" i="1"/>
  <c r="CL42" i="1" s="1"/>
  <c r="CJ110" i="1"/>
  <c r="CL110" i="1" s="1"/>
  <c r="CN164" i="1"/>
  <c r="AH15" i="1"/>
  <c r="CN81" i="1"/>
  <c r="CJ81" i="1"/>
  <c r="CL81" i="1" s="1"/>
  <c r="CN47" i="1"/>
  <c r="CJ47" i="1"/>
  <c r="CL47" i="1" s="1"/>
  <c r="CL34" i="1"/>
  <c r="CN31" i="1"/>
  <c r="CJ31" i="1"/>
  <c r="CL31" i="1" s="1"/>
  <c r="CJ61" i="1"/>
  <c r="CL61" i="1" s="1"/>
  <c r="CN61" i="1"/>
  <c r="DD107" i="1"/>
  <c r="C52" i="1"/>
  <c r="G52" i="1"/>
  <c r="CJ27" i="1"/>
  <c r="CL27" i="1" s="1"/>
  <c r="CN27" i="1"/>
  <c r="CN67" i="1"/>
  <c r="CJ67" i="1"/>
  <c r="CL67" i="1" s="1"/>
  <c r="CN65" i="1"/>
  <c r="CJ65" i="1"/>
  <c r="CL65" i="1" s="1"/>
  <c r="CN26" i="1"/>
  <c r="CJ26" i="1"/>
  <c r="CL26" i="1" s="1"/>
  <c r="CN24" i="1"/>
  <c r="CJ24" i="1"/>
  <c r="CL24" i="1" s="1"/>
  <c r="CN29" i="1"/>
  <c r="CJ29" i="1"/>
  <c r="CL29" i="1" s="1"/>
  <c r="CN62" i="1"/>
  <c r="CJ62" i="1"/>
  <c r="CL62" i="1" s="1"/>
  <c r="CL144" i="1" l="1"/>
  <c r="CJ224" i="1"/>
  <c r="DK80" i="1" s="1"/>
  <c r="CL224" i="1" l="1"/>
  <c r="DD99" i="1"/>
  <c r="DD102" i="1" l="1"/>
  <c r="DD106" i="1" s="1"/>
  <c r="DD101" i="1"/>
  <c r="DD103" i="1" l="1"/>
  <c r="DD108" i="1" s="1"/>
  <c r="DD109" i="1" s="1"/>
  <c r="DD104" i="1"/>
  <c r="DD105" i="1" s="1"/>
  <c r="J13" i="1" l="1"/>
  <c r="F16" i="1"/>
  <c r="H16" i="1" s="1"/>
  <c r="J16" i="1" s="1"/>
  <c r="F12" i="1"/>
  <c r="H12" i="1" s="1"/>
  <c r="J12" i="1" s="1"/>
  <c r="F15" i="1" l="1"/>
  <c r="H15" i="1" s="1"/>
  <c r="J15" i="1" s="1"/>
  <c r="F14" i="1"/>
  <c r="F8" i="1"/>
  <c r="H8" i="1" s="1"/>
  <c r="J8" i="1" s="1"/>
  <c r="F19" i="1"/>
  <c r="H19" i="1" s="1"/>
  <c r="J19" i="1" s="1"/>
  <c r="F9" i="1"/>
  <c r="H9" i="1" s="1"/>
  <c r="J9" i="1" s="1"/>
  <c r="F21" i="1"/>
  <c r="H21" i="1" s="1"/>
  <c r="J21" i="1" s="1"/>
  <c r="F10" i="1"/>
  <c r="H10" i="1" s="1"/>
  <c r="J10" i="1" s="1"/>
  <c r="F20" i="1"/>
  <c r="H20" i="1" s="1"/>
  <c r="J20" i="1" s="1"/>
  <c r="F11" i="1"/>
  <c r="H11" i="1" s="1"/>
  <c r="J11" i="1" s="1"/>
  <c r="H17" i="1"/>
  <c r="J17" i="1" s="1"/>
  <c r="F18" i="1"/>
  <c r="H18" i="1" s="1"/>
  <c r="J18" i="1" s="1"/>
  <c r="H14" i="1" l="1"/>
  <c r="J14" i="1" s="1"/>
  <c r="J7" i="1" l="1"/>
  <c r="J22" i="1" s="1"/>
  <c r="H22" i="1"/>
</calcChain>
</file>

<file path=xl/sharedStrings.xml><?xml version="1.0" encoding="utf-8"?>
<sst xmlns="http://schemas.openxmlformats.org/spreadsheetml/2006/main" count="521" uniqueCount="240">
  <si>
    <t>QUANTITATIVI MISCELA</t>
  </si>
  <si>
    <t>VOLUMETRIA</t>
  </si>
  <si>
    <t>CODICE MISCELA</t>
  </si>
  <si>
    <t>INSERIRE NUMERO DI kg</t>
  </si>
  <si>
    <t>Celle da modificare</t>
  </si>
  <si>
    <t>ESTRATTO NORMA (BS EN 12697-6:2020)</t>
  </si>
  <si>
    <t>Nota la massa iniziale inserita nella fustella e la TMD, si può valutare la curva di addensamento, espressa in funzione del grado di compattazione C:</t>
  </si>
  <si>
    <t>ESTRATTO NORMA (BS EN 12697-31:2019)</t>
  </si>
  <si>
    <t>rispetto al peso aggregati (%)</t>
  </si>
  <si>
    <t>rispetto al peso miscela (%)</t>
  </si>
  <si>
    <t>Quanta miscela? (kg)</t>
  </si>
  <si>
    <t>Quanta miscela? (g)</t>
  </si>
  <si>
    <t>kg</t>
  </si>
  <si>
    <t>Specimen Code</t>
  </si>
  <si>
    <r>
      <t>M</t>
    </r>
    <r>
      <rPr>
        <b/>
        <vertAlign val="sub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                 [g]</t>
    </r>
  </si>
  <si>
    <r>
      <t>M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                  [g]</t>
    </r>
  </si>
  <si>
    <r>
      <t>M</t>
    </r>
    <r>
      <rPr>
        <b/>
        <vertAlign val="sub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                                [g]</t>
    </r>
  </si>
  <si>
    <t>T               [°C]</t>
  </si>
  <si>
    <r>
      <t>ρ</t>
    </r>
    <r>
      <rPr>
        <b/>
        <vertAlign val="subscript"/>
        <sz val="11"/>
        <color theme="1"/>
        <rFont val="Calibri"/>
        <family val="2"/>
        <scheme val="minor"/>
      </rPr>
      <t xml:space="preserve">w </t>
    </r>
    <r>
      <rPr>
        <b/>
        <sz val="11"/>
        <color theme="1"/>
        <rFont val="Calibri"/>
        <family val="2"/>
        <scheme val="minor"/>
      </rPr>
      <t xml:space="preserve">      [Mg/m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]</t>
    </r>
  </si>
  <si>
    <r>
      <t>ρ</t>
    </r>
    <r>
      <rPr>
        <b/>
        <vertAlign val="subscript"/>
        <sz val="11"/>
        <color theme="1"/>
        <rFont val="Calibri"/>
        <family val="2"/>
        <scheme val="minor"/>
      </rPr>
      <t xml:space="preserve">mb </t>
    </r>
    <r>
      <rPr>
        <b/>
        <sz val="11"/>
        <color theme="1"/>
        <rFont val="Calibri"/>
        <family val="2"/>
        <scheme val="minor"/>
      </rPr>
      <t>[Mg/m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]</t>
    </r>
  </si>
  <si>
    <r>
      <t>ρ</t>
    </r>
    <r>
      <rPr>
        <b/>
        <vertAlign val="subscript"/>
        <sz val="11"/>
        <color theme="1"/>
        <rFont val="Calibri"/>
        <family val="2"/>
        <scheme val="minor"/>
      </rPr>
      <t xml:space="preserve">mv </t>
    </r>
    <r>
      <rPr>
        <b/>
        <sz val="11"/>
        <color theme="1"/>
        <rFont val="Calibri"/>
        <family val="2"/>
        <scheme val="minor"/>
      </rPr>
      <t xml:space="preserve">        [Mg/m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]</t>
    </r>
  </si>
  <si>
    <t>v                       [%]</t>
  </si>
  <si>
    <r>
      <t>ρ</t>
    </r>
    <r>
      <rPr>
        <b/>
        <vertAlign val="subscript"/>
        <sz val="11"/>
        <color theme="1"/>
        <rFont val="Calibri"/>
        <family val="2"/>
        <scheme val="minor"/>
      </rPr>
      <t>p,average</t>
    </r>
    <r>
      <rPr>
        <b/>
        <sz val="11"/>
        <color theme="1"/>
        <rFont val="Calibri"/>
        <family val="2"/>
        <scheme val="minor"/>
      </rPr>
      <t xml:space="preserve">         [Mg/m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]</t>
    </r>
  </si>
  <si>
    <t>SP1-5%</t>
  </si>
  <si>
    <t>Sabbia 0/5</t>
  </si>
  <si>
    <t>RAP 0/12</t>
  </si>
  <si>
    <t>%</t>
  </si>
  <si>
    <t>su peso aggregati</t>
  </si>
  <si>
    <r>
      <t>D</t>
    </r>
    <r>
      <rPr>
        <b/>
        <vertAlign val="subscript"/>
        <sz val="11"/>
        <color theme="1"/>
        <rFont val="Calibri"/>
        <family val="2"/>
        <scheme val="minor"/>
      </rPr>
      <t xml:space="preserve">mold </t>
    </r>
    <r>
      <rPr>
        <b/>
        <sz val="11"/>
        <color theme="1"/>
        <rFont val="Calibri"/>
        <family val="2"/>
        <scheme val="minor"/>
      </rPr>
      <t>[mm]</t>
    </r>
  </si>
  <si>
    <t>Pietrisco 8/16</t>
  </si>
  <si>
    <t>RAP 0/20</t>
  </si>
  <si>
    <t>M [g]</t>
  </si>
  <si>
    <t>Pietrisco 16/22</t>
  </si>
  <si>
    <t>RAP 0/12 bianco</t>
  </si>
  <si>
    <t>v è la percentuale dei vuoti;</t>
  </si>
  <si>
    <t>RAP 0/20 bianco</t>
  </si>
  <si>
    <t>Tabellina per calcolare hmin-&gt; modificare fattore nella formula 0…. fino ad ottenere la massa che si mette nella fustella</t>
  </si>
  <si>
    <t>MV è la massa volumica corrispondenti alla rotazione n-esima;</t>
  </si>
  <si>
    <t>Filler</t>
  </si>
  <si>
    <t>a  Nmax</t>
  </si>
  <si>
    <t>M</t>
  </si>
  <si>
    <t>g</t>
  </si>
  <si>
    <t>Legante totale</t>
  </si>
  <si>
    <t>Media</t>
  </si>
  <si>
    <t>D</t>
  </si>
  <si>
    <t>mm</t>
  </si>
  <si>
    <t>Bitume RAP 0/12</t>
  </si>
  <si>
    <t>Dev. St.</t>
  </si>
  <si>
    <t>hmin</t>
  </si>
  <si>
    <t>Bitume RAP 0/20</t>
  </si>
  <si>
    <t>C.V.</t>
  </si>
  <si>
    <r>
      <t>ρ</t>
    </r>
    <r>
      <rPr>
        <vertAlign val="subscript"/>
        <sz val="11"/>
        <color theme="1"/>
        <rFont val="Calibri"/>
        <family val="2"/>
      </rPr>
      <t>M</t>
    </r>
  </si>
  <si>
    <r>
      <t>Mg/m</t>
    </r>
    <r>
      <rPr>
        <vertAlign val="superscript"/>
        <sz val="11"/>
        <color theme="1"/>
        <rFont val="Calibri"/>
        <family val="2"/>
        <scheme val="minor"/>
      </rPr>
      <t>3</t>
    </r>
  </si>
  <si>
    <t>Bitume vergine</t>
  </si>
  <si>
    <t xml:space="preserve">C0 è l'autoaddensamento </t>
  </si>
  <si>
    <t>Polimero</t>
  </si>
  <si>
    <t xml:space="preserve">k è la lavorabilità </t>
  </si>
  <si>
    <t>Rejuvenator</t>
  </si>
  <si>
    <t>RAP 0/12 TOTALE</t>
  </si>
  <si>
    <t>RAP 0/20 TOTALE</t>
  </si>
  <si>
    <t>RAP TOTALE</t>
  </si>
  <si>
    <t>TOTALE</t>
  </si>
  <si>
    <r>
      <t>N</t>
    </r>
    <r>
      <rPr>
        <b/>
        <vertAlign val="subscript"/>
        <sz val="11"/>
        <rFont val="Calibri"/>
        <family val="2"/>
      </rPr>
      <t xml:space="preserve">giri    </t>
    </r>
    <r>
      <rPr>
        <b/>
        <sz val="11"/>
        <rFont val="Calibri"/>
        <family val="2"/>
      </rPr>
      <t>(-)</t>
    </r>
  </si>
  <si>
    <r>
      <t>h</t>
    </r>
    <r>
      <rPr>
        <b/>
        <vertAlign val="subscript"/>
        <sz val="11"/>
        <rFont val="Calibri"/>
        <family val="2"/>
      </rPr>
      <t xml:space="preserve">ng </t>
    </r>
    <r>
      <rPr>
        <b/>
        <sz val="11"/>
        <rFont val="Calibri"/>
        <family val="2"/>
      </rPr>
      <t>(mm)</t>
    </r>
  </si>
  <si>
    <r>
      <t>V</t>
    </r>
    <r>
      <rPr>
        <b/>
        <vertAlign val="subscript"/>
        <sz val="11"/>
        <rFont val="Calibri"/>
        <family val="2"/>
      </rPr>
      <t xml:space="preserve">x </t>
    </r>
    <r>
      <rPr>
        <b/>
        <sz val="11"/>
        <rFont val="Calibri"/>
        <family val="2"/>
      </rPr>
      <t>(cm</t>
    </r>
    <r>
      <rPr>
        <b/>
        <vertAlign val="superscript"/>
        <sz val="11"/>
        <rFont val="Calibri"/>
        <family val="2"/>
      </rPr>
      <t>3</t>
    </r>
    <r>
      <rPr>
        <b/>
        <sz val="11"/>
        <rFont val="Calibri"/>
        <family val="2"/>
      </rPr>
      <t>)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</si>
  <si>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ux</t>
    </r>
    <r>
      <rPr>
        <b/>
        <sz val="11"/>
        <color theme="1"/>
        <rFont val="Calibri"/>
        <family val="2"/>
        <scheme val="minor"/>
      </rPr>
      <t xml:space="preserve"> (%)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</si>
  <si>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x</t>
    </r>
    <r>
      <rPr>
        <b/>
        <sz val="11"/>
        <color theme="1"/>
        <rFont val="Calibri"/>
        <family val="2"/>
        <scheme val="minor"/>
      </rPr>
      <t xml:space="preserve"> (%)</t>
    </r>
  </si>
  <si>
    <r>
      <t>v</t>
    </r>
    <r>
      <rPr>
        <b/>
        <vertAlign val="subscript"/>
        <sz val="12"/>
        <rFont val="Calibri"/>
        <family val="2"/>
      </rPr>
      <t>reali</t>
    </r>
    <r>
      <rPr>
        <b/>
        <sz val="12"/>
        <rFont val="Calibri"/>
        <family val="2"/>
      </rPr>
      <t xml:space="preserve">      (%)</t>
    </r>
  </si>
  <si>
    <r>
      <t>v</t>
    </r>
    <r>
      <rPr>
        <b/>
        <vertAlign val="subscript"/>
        <sz val="11"/>
        <color theme="1"/>
        <rFont val="Calibri"/>
        <family val="2"/>
        <scheme val="minor"/>
      </rPr>
      <t xml:space="preserve">geo </t>
    </r>
    <r>
      <rPr>
        <b/>
        <sz val="11"/>
        <color theme="1"/>
        <rFont val="Calibri"/>
        <family val="2"/>
        <scheme val="minor"/>
      </rPr>
      <t xml:space="preserve">         (%)</t>
    </r>
  </si>
  <si>
    <r>
      <t>V</t>
    </r>
    <r>
      <rPr>
        <vertAlign val="subscript"/>
        <sz val="11"/>
        <color theme="1"/>
        <rFont val="Calibri"/>
        <family val="2"/>
        <scheme val="minor"/>
      </rPr>
      <t>x</t>
    </r>
  </si>
  <si>
    <t>Volume geometrico del campione</t>
  </si>
  <si>
    <r>
      <t>π</t>
    </r>
    <r>
      <rPr>
        <sz val="11.9"/>
        <color theme="1"/>
        <rFont val="Calibri"/>
        <family val="2"/>
      </rPr>
      <t>D</t>
    </r>
    <r>
      <rPr>
        <vertAlign val="superscript"/>
        <sz val="11.9"/>
        <color theme="1"/>
        <rFont val="Calibri"/>
        <family val="2"/>
      </rPr>
      <t>2</t>
    </r>
    <r>
      <rPr>
        <sz val="11.9"/>
        <color theme="1"/>
        <rFont val="Calibri"/>
        <family val="2"/>
      </rPr>
      <t>/4</t>
    </r>
    <r>
      <rPr>
        <sz val="11"/>
        <color theme="1"/>
        <rFont val="Calibri"/>
        <family val="2"/>
      </rPr>
      <t>*h(n</t>
    </r>
    <r>
      <rPr>
        <vertAlign val="subscript"/>
        <sz val="11"/>
        <color theme="1"/>
        <rFont val="Calibri"/>
        <family val="2"/>
      </rPr>
      <t>G</t>
    </r>
    <r>
      <rPr>
        <sz val="11"/>
        <color theme="1"/>
        <rFont val="Calibri"/>
        <family val="2"/>
      </rPr>
      <t>)</t>
    </r>
  </si>
  <si>
    <t>BITUME RAP TOT</t>
  </si>
  <si>
    <r>
      <t>C</t>
    </r>
    <r>
      <rPr>
        <vertAlign val="subscript"/>
        <sz val="11"/>
        <color theme="1"/>
        <rFont val="Calibri"/>
        <family val="2"/>
        <scheme val="minor"/>
      </rPr>
      <t>ux</t>
    </r>
  </si>
  <si>
    <t>Pecentuale di compattazione in cui non si considera l'effetto parete dovuto alla non perfetta aderenza campione-fustella</t>
  </si>
  <si>
    <r>
      <t>(M</t>
    </r>
    <r>
      <rPr>
        <vertAlign val="subscript"/>
        <sz val="11"/>
        <color theme="1"/>
        <rFont val="Calibri"/>
        <family val="2"/>
        <scheme val="minor"/>
      </rPr>
      <t>effettiva</t>
    </r>
    <r>
      <rPr>
        <sz val="11"/>
        <color theme="1"/>
        <rFont val="Calibri"/>
        <family val="2"/>
        <scheme val="minor"/>
      </rPr>
      <t>/V</t>
    </r>
    <r>
      <rPr>
        <vertAlign val="subscript"/>
        <sz val="11"/>
        <color theme="1"/>
        <rFont val="Calibri"/>
        <family val="2"/>
        <scheme val="minor"/>
      </rPr>
      <t>x</t>
    </r>
    <r>
      <rPr>
        <sz val="11"/>
        <color theme="1"/>
        <rFont val="Calibri"/>
        <family val="2"/>
        <scheme val="minor"/>
      </rPr>
      <t>)/MMVT</t>
    </r>
    <r>
      <rPr>
        <sz val="11"/>
        <color theme="1"/>
        <rFont val="Calibri"/>
        <family val="2"/>
      </rPr>
      <t>∙</t>
    </r>
    <r>
      <rPr>
        <sz val="11"/>
        <color theme="1"/>
        <rFont val="Calibri"/>
        <family val="2"/>
        <scheme val="minor"/>
      </rPr>
      <t>100</t>
    </r>
  </si>
  <si>
    <t>DENSITA'</t>
  </si>
  <si>
    <t>ESTRATTO NORMA (BS EN 12697-5:2018)</t>
  </si>
  <si>
    <t>Volumetric procedure</t>
  </si>
  <si>
    <r>
      <t>C</t>
    </r>
    <r>
      <rPr>
        <vertAlign val="subscript"/>
        <sz val="11"/>
        <color theme="1"/>
        <rFont val="Calibri"/>
        <family val="2"/>
        <scheme val="minor"/>
      </rPr>
      <t>x</t>
    </r>
  </si>
  <si>
    <t xml:space="preserve">Pecentuale di compattazione considerando l'effetto parete </t>
  </si>
  <si>
    <r>
      <t>C</t>
    </r>
    <r>
      <rPr>
        <vertAlign val="subscript"/>
        <sz val="11"/>
        <color theme="1"/>
        <rFont val="Calibri"/>
        <family val="2"/>
        <scheme val="minor"/>
      </rPr>
      <t>ux</t>
    </r>
    <r>
      <rPr>
        <sz val="11"/>
        <color theme="1"/>
        <rFont val="Calibri"/>
        <family val="2"/>
        <scheme val="minor"/>
      </rPr>
      <t>∙MV∙V</t>
    </r>
    <r>
      <rPr>
        <vertAlign val="subscript"/>
        <sz val="11"/>
        <color theme="1"/>
        <rFont val="Calibri"/>
        <family val="2"/>
        <scheme val="minor"/>
      </rPr>
      <t>xfinale</t>
    </r>
    <r>
      <rPr>
        <sz val="11"/>
        <color theme="1"/>
        <rFont val="Calibri"/>
        <family val="2"/>
        <scheme val="minor"/>
      </rPr>
      <t>/M</t>
    </r>
    <r>
      <rPr>
        <vertAlign val="subscript"/>
        <sz val="11"/>
        <color theme="1"/>
        <rFont val="Calibri"/>
        <family val="2"/>
        <scheme val="minor"/>
      </rPr>
      <t>effettiva</t>
    </r>
  </si>
  <si>
    <t>Q+A</t>
  </si>
  <si>
    <t>P+15</t>
  </si>
  <si>
    <t>LEGENDA</t>
  </si>
  <si>
    <t>T</t>
  </si>
  <si>
    <t>°C</t>
  </si>
  <si>
    <t>Water temperature</t>
  </si>
  <si>
    <t>v (%)</t>
  </si>
  <si>
    <t>Percentale di vuoti del campione</t>
  </si>
  <si>
    <t>100-Cx</t>
  </si>
  <si>
    <r>
      <t>ρ</t>
    </r>
    <r>
      <rPr>
        <vertAlign val="subscript"/>
        <sz val="11"/>
        <color theme="1"/>
        <rFont val="Calibri"/>
        <family val="2"/>
        <scheme val="minor"/>
      </rPr>
      <t>w</t>
    </r>
  </si>
  <si>
    <t>Water density</t>
  </si>
  <si>
    <r>
      <t>m</t>
    </r>
    <r>
      <rPr>
        <vertAlign val="subscript"/>
        <sz val="11"/>
        <color theme="1"/>
        <rFont val="Calibri"/>
        <family val="2"/>
        <scheme val="minor"/>
      </rPr>
      <t>1</t>
    </r>
  </si>
  <si>
    <t>Mass of pyknometer + head</t>
  </si>
  <si>
    <r>
      <t>m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/>
    </r>
  </si>
  <si>
    <t>Mass of pyknometer + head + mixture</t>
  </si>
  <si>
    <r>
      <t>m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/>
    </r>
  </si>
  <si>
    <t>Mass of pyknometer + head + mixture + water</t>
  </si>
  <si>
    <t>Nominal maximum particle size</t>
  </si>
  <si>
    <r>
      <t>V</t>
    </r>
    <r>
      <rPr>
        <vertAlign val="subscript"/>
        <sz val="11"/>
        <color theme="1"/>
        <rFont val="Calibri"/>
        <family val="2"/>
        <scheme val="minor"/>
      </rPr>
      <t>p</t>
    </r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</si>
  <si>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</si>
  <si>
    <t>Volume of the pyknometer</t>
  </si>
  <si>
    <t>Mass of loose samples</t>
  </si>
  <si>
    <r>
      <t>ρ</t>
    </r>
    <r>
      <rPr>
        <vertAlign val="subscript"/>
        <sz val="11"/>
        <color theme="1"/>
        <rFont val="Calibri"/>
        <family val="2"/>
        <scheme val="minor"/>
      </rPr>
      <t>mm</t>
    </r>
  </si>
  <si>
    <t>Maximum density</t>
  </si>
  <si>
    <t>AVERAGE</t>
  </si>
  <si>
    <t>CARBOLITE</t>
  </si>
  <si>
    <t>BINDER CONTENT</t>
  </si>
  <si>
    <r>
      <t>1</t>
    </r>
    <r>
      <rPr>
        <vertAlign val="superscript"/>
        <sz val="11"/>
        <color theme="1"/>
        <rFont val="Calibri"/>
        <family val="2"/>
        <scheme val="minor"/>
      </rPr>
      <t>st</t>
    </r>
    <r>
      <rPr>
        <sz val="11"/>
        <color theme="1"/>
        <rFont val="Calibri"/>
        <family val="2"/>
        <scheme val="minor"/>
      </rPr>
      <t xml:space="preserve"> sample</t>
    </r>
  </si>
  <si>
    <r>
      <t>2</t>
    </r>
    <r>
      <rPr>
        <vertAlign val="superscript"/>
        <sz val="11"/>
        <color theme="1"/>
        <rFont val="Calibri"/>
        <family val="2"/>
        <scheme val="minor"/>
      </rPr>
      <t>nd</t>
    </r>
    <r>
      <rPr>
        <sz val="11"/>
        <color theme="1"/>
        <rFont val="Calibri"/>
        <family val="2"/>
        <scheme val="minor"/>
      </rPr>
      <t xml:space="preserve"> sample</t>
    </r>
  </si>
  <si>
    <r>
      <t>W</t>
    </r>
    <r>
      <rPr>
        <vertAlign val="subscript"/>
        <sz val="11"/>
        <color theme="1"/>
        <rFont val="Calibri"/>
        <family val="2"/>
        <scheme val="minor"/>
      </rPr>
      <t>t</t>
    </r>
  </si>
  <si>
    <t>Mass of sample basket and catch pan</t>
  </si>
  <si>
    <r>
      <t>W</t>
    </r>
    <r>
      <rPr>
        <vertAlign val="subscript"/>
        <sz val="11"/>
        <color theme="1"/>
        <rFont val="Calibri"/>
        <family val="2"/>
        <scheme val="minor"/>
      </rPr>
      <t>t+m, BI</t>
    </r>
  </si>
  <si>
    <t>Mass of sample basket+ catch pan + mixture, Before Ignition</t>
  </si>
  <si>
    <r>
      <t>W</t>
    </r>
    <r>
      <rPr>
        <vertAlign val="subscript"/>
        <sz val="11"/>
        <color theme="1"/>
        <rFont val="Calibri"/>
        <family val="2"/>
        <scheme val="minor"/>
      </rPr>
      <t>t+a, AI</t>
    </r>
  </si>
  <si>
    <t>Mass of sample basket+ catch pan + mixture, After Ignition</t>
  </si>
  <si>
    <r>
      <t>W</t>
    </r>
    <r>
      <rPr>
        <vertAlign val="subscript"/>
        <sz val="11"/>
        <color theme="1"/>
        <rFont val="Calibri"/>
        <family val="2"/>
        <scheme val="minor"/>
      </rPr>
      <t>m,BI</t>
    </r>
  </si>
  <si>
    <t>Mass of mixture, Before Ignition</t>
  </si>
  <si>
    <r>
      <t>W</t>
    </r>
    <r>
      <rPr>
        <vertAlign val="subscript"/>
        <sz val="11"/>
        <color theme="1"/>
        <rFont val="Calibri"/>
        <family val="2"/>
        <scheme val="minor"/>
      </rPr>
      <t>a,AI</t>
    </r>
  </si>
  <si>
    <t>Mass of aggregate, After Ignition</t>
  </si>
  <si>
    <t>CF</t>
  </si>
  <si>
    <t>Calibration Factor</t>
  </si>
  <si>
    <t>combusto</t>
  </si>
  <si>
    <r>
      <t>B</t>
    </r>
    <r>
      <rPr>
        <vertAlign val="subscript"/>
        <sz val="11"/>
        <color theme="1"/>
        <rFont val="Calibri"/>
        <family val="2"/>
        <scheme val="minor"/>
      </rPr>
      <t>m</t>
    </r>
  </si>
  <si>
    <t>Corrected binder content of bituminous mixture</t>
  </si>
  <si>
    <r>
      <t>B</t>
    </r>
    <r>
      <rPr>
        <vertAlign val="subscript"/>
        <sz val="11"/>
        <color theme="1"/>
        <rFont val="Calibri"/>
        <family val="2"/>
        <scheme val="minor"/>
      </rPr>
      <t>a</t>
    </r>
  </si>
  <si>
    <t>Corrected binder content on aggregate weight</t>
  </si>
  <si>
    <r>
      <t>Corr B</t>
    </r>
    <r>
      <rPr>
        <vertAlign val="subscript"/>
        <sz val="11"/>
        <color theme="1"/>
        <rFont val="Calibri"/>
        <family val="2"/>
        <scheme val="minor"/>
      </rPr>
      <t>m</t>
    </r>
  </si>
  <si>
    <t>Ignition test su aggregati</t>
  </si>
  <si>
    <t>Contributo aggregati</t>
  </si>
  <si>
    <t>ESTRATTO NORMA (BS EN 12697-39:2020)</t>
  </si>
  <si>
    <t>Standard</t>
  </si>
  <si>
    <t>UNI EN 12697-31</t>
  </si>
  <si>
    <r>
      <t>Maximun Density - G</t>
    </r>
    <r>
      <rPr>
        <b/>
        <vertAlign val="subscript"/>
        <sz val="11"/>
        <color theme="1"/>
        <rFont val="Calibri"/>
        <family val="2"/>
        <scheme val="minor"/>
      </rPr>
      <t>mm</t>
    </r>
    <r>
      <rPr>
        <b/>
        <sz val="11"/>
        <color theme="1"/>
        <rFont val="Calibri"/>
        <family val="2"/>
        <scheme val="minor"/>
      </rPr>
      <t xml:space="preserve"> (g/cm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)</t>
    </r>
  </si>
  <si>
    <t>Specimen</t>
  </si>
  <si>
    <t>Weight (g)</t>
  </si>
  <si>
    <r>
      <t>N</t>
    </r>
    <r>
      <rPr>
        <b/>
        <vertAlign val="subscript"/>
        <sz val="11"/>
        <color theme="1"/>
        <rFont val="Calibri"/>
        <family val="2"/>
        <scheme val="minor"/>
      </rPr>
      <t>1</t>
    </r>
  </si>
  <si>
    <r>
      <t>N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/>
    </r>
  </si>
  <si>
    <r>
      <t>N</t>
    </r>
    <r>
      <rPr>
        <b/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/>
    </r>
  </si>
  <si>
    <t>Correction factor (-)</t>
  </si>
  <si>
    <r>
      <t>Height to N</t>
    </r>
    <r>
      <rPr>
        <b/>
        <vertAlign val="sub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(mm)</t>
    </r>
  </si>
  <si>
    <r>
      <t>Volumetric Mass to N</t>
    </r>
    <r>
      <rPr>
        <b/>
        <vertAlign val="sub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- G</t>
    </r>
    <r>
      <rPr>
        <b/>
        <vertAlign val="subscript"/>
        <sz val="11"/>
        <color theme="1"/>
        <rFont val="Calibri"/>
        <family val="2"/>
        <scheme val="minor"/>
      </rPr>
      <t>mb</t>
    </r>
    <r>
      <rPr>
        <b/>
        <sz val="11"/>
        <color theme="1"/>
        <rFont val="Calibri"/>
        <family val="2"/>
        <scheme val="minor"/>
      </rPr>
      <t xml:space="preserve"> (g/cm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)</t>
    </r>
  </si>
  <si>
    <t>CORRECTION FACTOR</t>
  </si>
  <si>
    <r>
      <t>Voids to N</t>
    </r>
    <r>
      <rPr>
        <b/>
        <vertAlign val="subscript"/>
        <sz val="11"/>
        <color theme="1"/>
        <rFont val="Calibri"/>
        <family val="2"/>
        <scheme val="minor"/>
      </rPr>
      <t xml:space="preserve">1 </t>
    </r>
    <r>
      <rPr>
        <b/>
        <sz val="11"/>
        <color theme="1"/>
        <rFont val="Calibri"/>
        <family val="2"/>
        <scheme val="minor"/>
      </rPr>
      <t>(%)</t>
    </r>
  </si>
  <si>
    <r>
      <t>Compaction to N</t>
    </r>
    <r>
      <rPr>
        <b/>
        <vertAlign val="sub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- G</t>
    </r>
    <r>
      <rPr>
        <b/>
        <vertAlign val="subscript"/>
        <sz val="11"/>
        <color theme="1"/>
        <rFont val="Calibri"/>
        <family val="2"/>
        <scheme val="minor"/>
      </rPr>
      <t>mb</t>
    </r>
    <r>
      <rPr>
        <b/>
        <sz val="11"/>
        <color theme="1"/>
        <rFont val="Calibri"/>
        <family val="2"/>
        <scheme val="minor"/>
      </rPr>
      <t>/G</t>
    </r>
    <r>
      <rPr>
        <b/>
        <vertAlign val="subscript"/>
        <sz val="11"/>
        <color theme="1"/>
        <rFont val="Calibri"/>
        <family val="2"/>
        <scheme val="minor"/>
      </rPr>
      <t>mm</t>
    </r>
    <r>
      <rPr>
        <b/>
        <sz val="11"/>
        <color theme="1"/>
        <rFont val="Calibri"/>
        <family val="2"/>
        <scheme val="minor"/>
      </rPr>
      <t xml:space="preserve"> (%)</t>
    </r>
  </si>
  <si>
    <r>
      <t>Height to N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(mm)</t>
    </r>
  </si>
  <si>
    <r>
      <t>Volumetric Mass to N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- G</t>
    </r>
    <r>
      <rPr>
        <b/>
        <vertAlign val="subscript"/>
        <sz val="11"/>
        <color theme="1"/>
        <rFont val="Calibri"/>
        <family val="2"/>
        <scheme val="minor"/>
      </rPr>
      <t>mb</t>
    </r>
    <r>
      <rPr>
        <b/>
        <sz val="11"/>
        <color theme="1"/>
        <rFont val="Calibri"/>
        <family val="2"/>
        <scheme val="minor"/>
      </rPr>
      <t xml:space="preserve"> (g/cm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)</t>
    </r>
  </si>
  <si>
    <r>
      <t>Voids to N</t>
    </r>
    <r>
      <rPr>
        <b/>
        <vertAlign val="subscript"/>
        <sz val="11"/>
        <color theme="1"/>
        <rFont val="Calibri"/>
        <family val="2"/>
        <scheme val="minor"/>
      </rPr>
      <t xml:space="preserve">2 </t>
    </r>
    <r>
      <rPr>
        <b/>
        <sz val="11"/>
        <color theme="1"/>
        <rFont val="Calibri"/>
        <family val="2"/>
        <scheme val="minor"/>
      </rPr>
      <t>(%)</t>
    </r>
  </si>
  <si>
    <r>
      <t>Compaction to N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- G</t>
    </r>
    <r>
      <rPr>
        <b/>
        <vertAlign val="subscript"/>
        <sz val="11"/>
        <color theme="1"/>
        <rFont val="Calibri"/>
        <family val="2"/>
        <scheme val="minor"/>
      </rPr>
      <t>mb</t>
    </r>
    <r>
      <rPr>
        <b/>
        <sz val="11"/>
        <color theme="1"/>
        <rFont val="Calibri"/>
        <family val="2"/>
        <scheme val="minor"/>
      </rPr>
      <t>/G</t>
    </r>
    <r>
      <rPr>
        <b/>
        <vertAlign val="subscript"/>
        <sz val="11"/>
        <color theme="1"/>
        <rFont val="Calibri"/>
        <family val="2"/>
        <scheme val="minor"/>
      </rPr>
      <t>mm</t>
    </r>
    <r>
      <rPr>
        <b/>
        <sz val="11"/>
        <color theme="1"/>
        <rFont val="Calibri"/>
        <family val="2"/>
        <scheme val="minor"/>
      </rPr>
      <t xml:space="preserve"> (%)</t>
    </r>
  </si>
  <si>
    <r>
      <t>Height to N</t>
    </r>
    <r>
      <rPr>
        <b/>
        <vertAlign val="sub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(mm)</t>
    </r>
  </si>
  <si>
    <r>
      <t>Volumetric Mass to N</t>
    </r>
    <r>
      <rPr>
        <b/>
        <vertAlign val="sub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- G</t>
    </r>
    <r>
      <rPr>
        <b/>
        <vertAlign val="subscript"/>
        <sz val="11"/>
        <color theme="1"/>
        <rFont val="Calibri"/>
        <family val="2"/>
        <scheme val="minor"/>
      </rPr>
      <t>mb</t>
    </r>
    <r>
      <rPr>
        <b/>
        <sz val="11"/>
        <color theme="1"/>
        <rFont val="Calibri"/>
        <family val="2"/>
        <scheme val="minor"/>
      </rPr>
      <t xml:space="preserve"> (g/cm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)</t>
    </r>
  </si>
  <si>
    <r>
      <t>Voids to N</t>
    </r>
    <r>
      <rPr>
        <b/>
        <vertAlign val="subscript"/>
        <sz val="11"/>
        <color theme="1"/>
        <rFont val="Calibri"/>
        <family val="2"/>
        <scheme val="minor"/>
      </rPr>
      <t xml:space="preserve">3 </t>
    </r>
    <r>
      <rPr>
        <b/>
        <sz val="11"/>
        <color theme="1"/>
        <rFont val="Calibri"/>
        <family val="2"/>
        <scheme val="minor"/>
      </rPr>
      <t>(%)</t>
    </r>
  </si>
  <si>
    <r>
      <t>Compaction to N</t>
    </r>
    <r>
      <rPr>
        <b/>
        <vertAlign val="sub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- G</t>
    </r>
    <r>
      <rPr>
        <b/>
        <vertAlign val="subscript"/>
        <sz val="11"/>
        <color theme="1"/>
        <rFont val="Calibri"/>
        <family val="2"/>
        <scheme val="minor"/>
      </rPr>
      <t>mb</t>
    </r>
    <r>
      <rPr>
        <b/>
        <sz val="11"/>
        <color theme="1"/>
        <rFont val="Calibri"/>
        <family val="2"/>
        <scheme val="minor"/>
      </rPr>
      <t>/G</t>
    </r>
    <r>
      <rPr>
        <b/>
        <vertAlign val="subscript"/>
        <sz val="11"/>
        <color theme="1"/>
        <rFont val="Calibri"/>
        <family val="2"/>
        <scheme val="minor"/>
      </rPr>
      <t>mm</t>
    </r>
    <r>
      <rPr>
        <b/>
        <sz val="11"/>
        <color theme="1"/>
        <rFont val="Calibri"/>
        <family val="2"/>
        <scheme val="minor"/>
      </rPr>
      <t xml:space="preserve"> (%)</t>
    </r>
  </si>
  <si>
    <t>AASHTO R35-22</t>
  </si>
  <si>
    <r>
      <t>G</t>
    </r>
    <r>
      <rPr>
        <vertAlign val="subscript"/>
        <sz val="11"/>
        <color theme="1"/>
        <rFont val="Calibri"/>
        <family val="2"/>
        <scheme val="minor"/>
      </rPr>
      <t>mb</t>
    </r>
  </si>
  <si>
    <t>Bulk specific gravity of the extended specimen</t>
  </si>
  <si>
    <r>
      <t>G</t>
    </r>
    <r>
      <rPr>
        <vertAlign val="subscript"/>
        <sz val="11"/>
        <color theme="1"/>
        <rFont val="Calibri"/>
        <family val="2"/>
        <scheme val="minor"/>
      </rPr>
      <t>mm</t>
    </r>
  </si>
  <si>
    <t>Theoretical maximum specific gravity of the mixture</t>
  </si>
  <si>
    <r>
      <t>P</t>
    </r>
    <r>
      <rPr>
        <vertAlign val="subscript"/>
        <sz val="11"/>
        <color theme="1"/>
        <rFont val="Calibri"/>
        <family val="2"/>
        <scheme val="minor"/>
      </rPr>
      <t>s</t>
    </r>
  </si>
  <si>
    <t>Aggregate content, percent by mass of total mixture</t>
  </si>
  <si>
    <r>
      <t>G</t>
    </r>
    <r>
      <rPr>
        <vertAlign val="subscript"/>
        <sz val="11"/>
        <color theme="1"/>
        <rFont val="Calibri"/>
        <family val="2"/>
        <scheme val="minor"/>
      </rPr>
      <t>sb</t>
    </r>
  </si>
  <si>
    <t>Bulk specific gravity of the combined aggregate</t>
  </si>
  <si>
    <r>
      <t>P</t>
    </r>
    <r>
      <rPr>
        <vertAlign val="subscript"/>
        <sz val="11"/>
        <color theme="1"/>
        <rFont val="Calibri"/>
        <family val="2"/>
        <scheme val="minor"/>
      </rPr>
      <t>b</t>
    </r>
  </si>
  <si>
    <t>Binder (+extender) content</t>
  </si>
  <si>
    <r>
      <t>G</t>
    </r>
    <r>
      <rPr>
        <vertAlign val="subscript"/>
        <sz val="11"/>
        <color theme="1"/>
        <rFont val="Calibri"/>
        <family val="2"/>
        <scheme val="minor"/>
      </rPr>
      <t>b</t>
    </r>
  </si>
  <si>
    <t>Specific gravity of the binder</t>
  </si>
  <si>
    <t>(valore assunto)</t>
  </si>
  <si>
    <r>
      <t>V</t>
    </r>
    <r>
      <rPr>
        <vertAlign val="subscript"/>
        <sz val="11"/>
        <color theme="1"/>
        <rFont val="Calibri"/>
        <family val="2"/>
        <scheme val="minor"/>
      </rPr>
      <t>a</t>
    </r>
  </si>
  <si>
    <t>Air void content @Ndes</t>
  </si>
  <si>
    <t>VMA</t>
  </si>
  <si>
    <t>VFA</t>
  </si>
  <si>
    <r>
      <rPr>
        <sz val="11"/>
        <color theme="1"/>
        <rFont val="Calibri"/>
        <family val="2"/>
      </rPr>
      <t>ΔV</t>
    </r>
    <r>
      <rPr>
        <vertAlign val="subscript"/>
        <sz val="11"/>
        <color theme="1"/>
        <rFont val="Calibri"/>
        <family val="2"/>
        <scheme val="minor"/>
      </rPr>
      <t>a</t>
    </r>
  </si>
  <si>
    <t>ΔPb</t>
  </si>
  <si>
    <t>ΔVMA</t>
  </si>
  <si>
    <r>
      <t>VMA</t>
    </r>
    <r>
      <rPr>
        <vertAlign val="subscript"/>
        <sz val="11"/>
        <color theme="1"/>
        <rFont val="Calibri"/>
        <family val="2"/>
      </rPr>
      <t>des</t>
    </r>
  </si>
  <si>
    <r>
      <t>%G</t>
    </r>
    <r>
      <rPr>
        <vertAlign val="subscript"/>
        <sz val="11"/>
        <color theme="1"/>
        <rFont val="Calibri"/>
        <family val="2"/>
      </rPr>
      <t>mm,initial</t>
    </r>
  </si>
  <si>
    <t xml:space="preserve">Relative density @Nini at the adjusted design binder content </t>
  </si>
  <si>
    <r>
      <t>G</t>
    </r>
    <r>
      <rPr>
        <vertAlign val="subscript"/>
        <sz val="11"/>
        <color theme="1"/>
        <rFont val="Calibri"/>
        <family val="2"/>
      </rPr>
      <t>se</t>
    </r>
  </si>
  <si>
    <t>Effective specific gravity of the combined aggregate</t>
  </si>
  <si>
    <r>
      <t>Pb</t>
    </r>
    <r>
      <rPr>
        <vertAlign val="subscript"/>
        <sz val="11"/>
        <color theme="1"/>
        <rFont val="Calibri"/>
        <family val="2"/>
      </rPr>
      <t>e,est</t>
    </r>
  </si>
  <si>
    <t>Estimated binder content at 4 percent air voids</t>
  </si>
  <si>
    <r>
      <t>P</t>
    </r>
    <r>
      <rPr>
        <vertAlign val="subscript"/>
        <sz val="11"/>
        <color theme="1"/>
        <rFont val="Calibri"/>
        <family val="2"/>
      </rPr>
      <t>0.063</t>
    </r>
    <r>
      <rPr>
        <sz val="11"/>
        <color theme="1"/>
        <rFont val="Calibri"/>
        <family val="2"/>
      </rPr>
      <t>/P</t>
    </r>
    <r>
      <rPr>
        <vertAlign val="subscript"/>
        <sz val="11"/>
        <color theme="1"/>
        <rFont val="Calibri"/>
        <family val="2"/>
      </rPr>
      <t>be</t>
    </r>
  </si>
  <si>
    <r>
      <t>VFA</t>
    </r>
    <r>
      <rPr>
        <vertAlign val="subscript"/>
        <sz val="11"/>
        <color theme="1"/>
        <rFont val="Calibri"/>
        <family val="2"/>
      </rPr>
      <t>new</t>
    </r>
  </si>
  <si>
    <t>Capitolato A4</t>
  </si>
  <si>
    <t>Capitolato SIIV</t>
  </si>
  <si>
    <t>-</t>
  </si>
  <si>
    <t>SOMMA SCARTI</t>
  </si>
  <si>
    <r>
      <t>α</t>
    </r>
    <r>
      <rPr>
        <b/>
        <vertAlign val="subscript"/>
        <sz val="11"/>
        <color theme="1"/>
        <rFont val="Calibri"/>
        <family val="2"/>
      </rPr>
      <t>s</t>
    </r>
  </si>
  <si>
    <r>
      <t>α</t>
    </r>
    <r>
      <rPr>
        <b/>
        <vertAlign val="subscript"/>
        <sz val="11"/>
        <color theme="1"/>
        <rFont val="Calibri"/>
        <family val="2"/>
      </rPr>
      <t>g</t>
    </r>
  </si>
  <si>
    <r>
      <t>α</t>
    </r>
    <r>
      <rPr>
        <b/>
        <vertAlign val="subscript"/>
        <sz val="11"/>
        <color theme="1"/>
        <rFont val="Calibri"/>
        <family val="2"/>
      </rPr>
      <t>p1</t>
    </r>
  </si>
  <si>
    <r>
      <t>α</t>
    </r>
    <r>
      <rPr>
        <b/>
        <vertAlign val="subscript"/>
        <sz val="11"/>
        <color theme="1"/>
        <rFont val="Calibri"/>
        <family val="2"/>
      </rPr>
      <t>p2</t>
    </r>
  </si>
  <si>
    <r>
      <t>α</t>
    </r>
    <r>
      <rPr>
        <b/>
        <vertAlign val="subscript"/>
        <sz val="11"/>
        <color theme="1"/>
        <rFont val="Calibri"/>
        <family val="2"/>
      </rPr>
      <t>R1</t>
    </r>
  </si>
  <si>
    <r>
      <t>α</t>
    </r>
    <r>
      <rPr>
        <b/>
        <vertAlign val="subscript"/>
        <sz val="11"/>
        <color theme="1"/>
        <rFont val="Calibri"/>
        <family val="2"/>
      </rPr>
      <t>R2</t>
    </r>
  </si>
  <si>
    <r>
      <t>α</t>
    </r>
    <r>
      <rPr>
        <b/>
        <vertAlign val="subscript"/>
        <sz val="11"/>
        <color theme="1"/>
        <rFont val="Calibri"/>
        <family val="2"/>
      </rPr>
      <t>f</t>
    </r>
  </si>
  <si>
    <t>MATERIALE NON A DISPOSIZIONE</t>
  </si>
  <si>
    <t>setaccio (mm)</t>
  </si>
  <si>
    <t>Sabbia 0-5 (%)</t>
  </si>
  <si>
    <t>RAP 0-12 (%)</t>
  </si>
  <si>
    <t>RAP 0-20 (%)</t>
  </si>
  <si>
    <t>Curva di progetto (%)</t>
  </si>
  <si>
    <t>Curva di riferimento (%)</t>
  </si>
  <si>
    <t>Scarto  (%)</t>
  </si>
  <si>
    <t>Filler     (%)</t>
  </si>
  <si>
    <t>Pietrisco 16-22             (%)</t>
  </si>
  <si>
    <t>Pietrisco 8-16              (%)</t>
  </si>
  <si>
    <t>Graniglia 4-8          (%)</t>
  </si>
  <si>
    <t>ACR-SP2-20</t>
  </si>
  <si>
    <t>ACR-PMB-20</t>
  </si>
  <si>
    <t>ACR-REF-20</t>
  </si>
  <si>
    <t>ACR-PMB-50</t>
  </si>
  <si>
    <t>ACR-SP2-50</t>
  </si>
  <si>
    <t>Bitume tal quale</t>
  </si>
  <si>
    <t>PMB</t>
  </si>
  <si>
    <t>A DISPOSIZIONE [kg]</t>
  </si>
  <si>
    <t>UTILIZZATI [kg]</t>
  </si>
  <si>
    <t>NECESSARI [kg]</t>
  </si>
  <si>
    <t>QUANTITATIVI</t>
  </si>
  <si>
    <t>Pietrisco 16/20</t>
  </si>
  <si>
    <t>RESIDUI [KG]</t>
  </si>
  <si>
    <t>PRELEVATI [kg]</t>
  </si>
  <si>
    <t>KG MISCELA</t>
  </si>
  <si>
    <t>Per miscelata [g]</t>
  </si>
  <si>
    <t>Fuso Superiore</t>
  </si>
  <si>
    <t>Setaccio</t>
  </si>
  <si>
    <t>Sabbia 0-5</t>
  </si>
  <si>
    <t>Pietrisco 8-16</t>
  </si>
  <si>
    <t xml:space="preserve">Pietrisco 16-22 </t>
  </si>
  <si>
    <t xml:space="preserve">Filler </t>
  </si>
  <si>
    <t>[%]</t>
  </si>
  <si>
    <t>[mm]</t>
  </si>
  <si>
    <t>Fuso granulometrico</t>
  </si>
  <si>
    <t>RAP 0-12</t>
  </si>
  <si>
    <t>RAP 0-20</t>
  </si>
  <si>
    <t>Componente</t>
  </si>
  <si>
    <t>Sp_20</t>
  </si>
  <si>
    <t>PmB_20</t>
  </si>
  <si>
    <t>Ref_20</t>
  </si>
  <si>
    <t>Sp_50</t>
  </si>
  <si>
    <t>Pmb_50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</si>
</sst>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"/>
  </numFmts>
  <fonts count="2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b/>
      <vertAlign val="subscript"/>
      <sz val="11"/>
      <name val="Calibri"/>
      <family val="2"/>
    </font>
    <font>
      <b/>
      <vertAlign val="superscript"/>
      <sz val="11"/>
      <name val="Calibri"/>
      <family val="2"/>
    </font>
    <font>
      <b/>
      <sz val="12"/>
      <name val="Calibri"/>
      <family val="2"/>
    </font>
    <font>
      <b/>
      <vertAlign val="subscript"/>
      <sz val="12"/>
      <name val="Calibri"/>
      <family val="2"/>
    </font>
    <font>
      <vertAlign val="subscript"/>
      <sz val="11"/>
      <color theme="1"/>
      <name val="Calibri"/>
      <family val="2"/>
      <scheme val="minor"/>
    </font>
    <font>
      <sz val="11.9"/>
      <color theme="1"/>
      <name val="Calibri"/>
      <family val="2"/>
    </font>
    <font>
      <vertAlign val="superscript"/>
      <sz val="11.9"/>
      <color theme="1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bscript"/>
      <sz val="11"/>
      <color theme="1"/>
      <name val="Calibri"/>
      <family val="2"/>
    </font>
    <font>
      <sz val="10"/>
      <color theme="1"/>
      <name val="Times New Roman"/>
      <family val="1"/>
    </font>
  </fonts>
  <fills count="1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CDBF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238">
    <xf numFmtId="0" fontId="0" fillId="0" borderId="0" xfId="0"/>
    <xf numFmtId="0" fontId="0" fillId="2" borderId="0" xfId="0" applyFill="1"/>
    <xf numFmtId="0" fontId="4" fillId="0" borderId="0" xfId="0" applyFont="1"/>
    <xf numFmtId="0" fontId="0" fillId="2" borderId="4" xfId="0" applyFill="1" applyBorder="1"/>
    <xf numFmtId="0" fontId="0" fillId="0" borderId="4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2" fontId="0" fillId="0" borderId="4" xfId="0" applyNumberFormat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166" fontId="0" fillId="2" borderId="4" xfId="0" applyNumberFormat="1" applyFill="1" applyBorder="1" applyAlignment="1">
      <alignment horizontal="center" vertical="center" wrapText="1"/>
    </xf>
    <xf numFmtId="165" fontId="0" fillId="0" borderId="4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166" fontId="0" fillId="0" borderId="4" xfId="0" applyNumberForma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0" fillId="0" borderId="0" xfId="0" applyNumberFormat="1"/>
    <xf numFmtId="165" fontId="0" fillId="0" borderId="0" xfId="0" applyNumberFormat="1"/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4" xfId="1" applyFont="1" applyBorder="1" applyAlignment="1">
      <alignment horizontal="center" vertical="center"/>
    </xf>
    <xf numFmtId="166" fontId="18" fillId="0" borderId="4" xfId="1" applyNumberFormat="1" applyFont="1" applyBorder="1" applyAlignment="1" applyProtection="1">
      <alignment horizontal="center" vertical="center"/>
      <protection locked="0"/>
    </xf>
    <xf numFmtId="0" fontId="3" fillId="11" borderId="4" xfId="1" applyFont="1" applyFill="1" applyBorder="1" applyAlignment="1">
      <alignment horizontal="center" vertical="center"/>
    </xf>
    <xf numFmtId="166" fontId="18" fillId="11" borderId="4" xfId="1" applyNumberFormat="1" applyFont="1" applyFill="1" applyBorder="1" applyAlignment="1" applyProtection="1">
      <alignment horizontal="center" vertical="center"/>
      <protection locked="0"/>
    </xf>
    <xf numFmtId="164" fontId="0" fillId="11" borderId="4" xfId="0" applyNumberFormat="1" applyFill="1" applyBorder="1" applyAlignment="1">
      <alignment horizontal="center" vertical="center"/>
    </xf>
    <xf numFmtId="2" fontId="0" fillId="11" borderId="4" xfId="0" applyNumberFormat="1" applyFill="1" applyBorder="1" applyAlignment="1">
      <alignment horizontal="center" vertical="center"/>
    </xf>
    <xf numFmtId="2" fontId="0" fillId="11" borderId="0" xfId="0" applyNumberFormat="1" applyFill="1" applyAlignment="1">
      <alignment horizontal="center" vertical="center"/>
    </xf>
    <xf numFmtId="0" fontId="0" fillId="0" borderId="4" xfId="0" applyBorder="1"/>
    <xf numFmtId="2" fontId="0" fillId="0" borderId="4" xfId="0" applyNumberFormat="1" applyBorder="1" applyAlignment="1">
      <alignment horizontal="center"/>
    </xf>
    <xf numFmtId="164" fontId="0" fillId="12" borderId="0" xfId="0" applyNumberFormat="1" applyFill="1" applyAlignment="1">
      <alignment horizontal="center" vertical="center"/>
    </xf>
    <xf numFmtId="0" fontId="0" fillId="12" borderId="0" xfId="0" applyFill="1"/>
    <xf numFmtId="166" fontId="1" fillId="12" borderId="0" xfId="0" applyNumberFormat="1" applyFont="1" applyFill="1" applyAlignment="1">
      <alignment horizontal="center" vertical="center"/>
    </xf>
    <xf numFmtId="2" fontId="0" fillId="12" borderId="0" xfId="0" applyNumberFormat="1" applyFill="1" applyAlignment="1">
      <alignment horizontal="center" vertical="center"/>
    </xf>
    <xf numFmtId="164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0" fillId="12" borderId="4" xfId="0" applyNumberForma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6" fontId="0" fillId="12" borderId="4" xfId="0" applyNumberFormat="1" applyFill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64" fontId="0" fillId="0" borderId="4" xfId="0" applyNumberFormat="1" applyBorder="1"/>
    <xf numFmtId="166" fontId="0" fillId="0" borderId="0" xfId="0" applyNumberFormat="1" applyAlignment="1">
      <alignment horizontal="center" vertical="center"/>
    </xf>
    <xf numFmtId="1" fontId="0" fillId="0" borderId="0" xfId="0" applyNumberFormat="1"/>
    <xf numFmtId="166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166" fontId="0" fillId="0" borderId="4" xfId="0" applyNumberFormat="1" applyBorder="1" applyProtection="1">
      <protection locked="0"/>
    </xf>
    <xf numFmtId="166" fontId="0" fillId="11" borderId="4" xfId="0" applyNumberFormat="1" applyFill="1" applyBorder="1" applyProtection="1">
      <protection locked="0"/>
    </xf>
    <xf numFmtId="166" fontId="0" fillId="11" borderId="4" xfId="0" applyNumberFormat="1" applyFill="1" applyBorder="1" applyAlignment="1" applyProtection="1">
      <alignment horizontal="center" vertical="center"/>
      <protection locked="0"/>
    </xf>
    <xf numFmtId="166" fontId="0" fillId="0" borderId="4" xfId="0" applyNumberFormat="1" applyBorder="1" applyAlignment="1" applyProtection="1">
      <alignment horizontal="center" vertical="center"/>
      <protection locked="0"/>
    </xf>
    <xf numFmtId="0" fontId="0" fillId="11" borderId="4" xfId="0" applyFill="1" applyBorder="1"/>
    <xf numFmtId="0" fontId="0" fillId="11" borderId="4" xfId="0" applyFill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13" borderId="4" xfId="0" applyFill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0" fontId="2" fillId="16" borderId="22" xfId="0" applyFont="1" applyFill="1" applyBorder="1" applyAlignment="1">
      <alignment horizontal="center"/>
    </xf>
    <xf numFmtId="0" fontId="2" fillId="16" borderId="12" xfId="0" applyFont="1" applyFill="1" applyBorder="1" applyAlignment="1">
      <alignment horizontal="center"/>
    </xf>
    <xf numFmtId="0" fontId="2" fillId="14" borderId="22" xfId="0" applyFont="1" applyFill="1" applyBorder="1" applyAlignment="1">
      <alignment horizontal="center"/>
    </xf>
    <xf numFmtId="166" fontId="0" fillId="0" borderId="37" xfId="0" applyNumberFormat="1" applyBorder="1" applyAlignment="1">
      <alignment horizontal="center" vertical="center"/>
    </xf>
    <xf numFmtId="166" fontId="0" fillId="0" borderId="36" xfId="0" applyNumberForma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166" fontId="0" fillId="0" borderId="14" xfId="0" applyNumberFormat="1" applyBorder="1" applyAlignment="1">
      <alignment horizontal="center" vertical="center"/>
    </xf>
    <xf numFmtId="166" fontId="0" fillId="0" borderId="30" xfId="0" applyNumberFormat="1" applyBorder="1" applyAlignment="1">
      <alignment horizontal="center" vertical="center"/>
    </xf>
    <xf numFmtId="166" fontId="0" fillId="0" borderId="31" xfId="0" applyNumberFormat="1" applyBorder="1" applyAlignment="1">
      <alignment horizontal="center" vertical="center"/>
    </xf>
    <xf numFmtId="166" fontId="0" fillId="0" borderId="17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/>
    </xf>
    <xf numFmtId="0" fontId="20" fillId="3" borderId="34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center" vertical="center"/>
    </xf>
    <xf numFmtId="0" fontId="2" fillId="3" borderId="42" xfId="0" applyFont="1" applyFill="1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3" xfId="0" applyFont="1" applyBorder="1" applyAlignment="1">
      <alignment horizontal="center" vertical="center"/>
    </xf>
    <xf numFmtId="166" fontId="24" fillId="0" borderId="0" xfId="0" applyNumberFormat="1" applyFont="1" applyAlignment="1">
      <alignment horizontal="center" vertical="center"/>
    </xf>
    <xf numFmtId="0" fontId="24" fillId="0" borderId="44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164" fontId="0" fillId="0" borderId="35" xfId="0" applyNumberFormat="1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19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15" borderId="4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2" fontId="2" fillId="0" borderId="15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0" fontId="21" fillId="15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4" xfId="0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6" borderId="4" xfId="0" applyFill="1" applyBorder="1" applyAlignment="1">
      <alignment horizontal="center" vertical="center"/>
    </xf>
    <xf numFmtId="164" fontId="0" fillId="7" borderId="1" xfId="0" applyNumberFormat="1" applyFill="1" applyBorder="1" applyAlignment="1">
      <alignment horizontal="center" vertical="center"/>
    </xf>
    <xf numFmtId="164" fontId="0" fillId="7" borderId="3" xfId="0" applyNumberFormat="1" applyFill="1" applyBorder="1" applyAlignment="1">
      <alignment horizontal="center" vertical="center"/>
    </xf>
    <xf numFmtId="164" fontId="0" fillId="7" borderId="4" xfId="0" applyNumberFormat="1" applyFill="1" applyBorder="1" applyAlignment="1">
      <alignment horizontal="center" vertical="center"/>
    </xf>
    <xf numFmtId="165" fontId="0" fillId="8" borderId="4" xfId="0" applyNumberFormat="1" applyFill="1" applyBorder="1" applyAlignment="1">
      <alignment horizontal="center" vertical="center"/>
    </xf>
    <xf numFmtId="2" fontId="0" fillId="6" borderId="4" xfId="0" applyNumberForma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/>
    </xf>
    <xf numFmtId="2" fontId="0" fillId="8" borderId="4" xfId="0" applyNumberFormat="1" applyFill="1" applyBorder="1" applyAlignment="1">
      <alignment horizontal="center" vertical="center"/>
    </xf>
    <xf numFmtId="164" fontId="0" fillId="3" borderId="4" xfId="0" applyNumberForma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9" borderId="4" xfId="0" applyNumberFormat="1" applyFill="1" applyBorder="1" applyAlignment="1">
      <alignment horizontal="center" vertical="center"/>
    </xf>
    <xf numFmtId="164" fontId="0" fillId="10" borderId="4" xfId="0" applyNumberForma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0" fontId="10" fillId="5" borderId="4" xfId="1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4" xfId="0" applyFont="1" applyBorder="1" applyAlignment="1">
      <alignment horizontal="center" vertical="center"/>
    </xf>
    <xf numFmtId="0" fontId="2" fillId="9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2" xfId="0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2" fillId="17" borderId="12" xfId="0" applyFont="1" applyFill="1" applyBorder="1" applyAlignment="1">
      <alignment horizontal="center" vertical="center"/>
    </xf>
    <xf numFmtId="0" fontId="2" fillId="17" borderId="14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35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0" fontId="2" fillId="9" borderId="27" xfId="0" applyFont="1" applyFill="1" applyBorder="1" applyAlignment="1">
      <alignment horizontal="center"/>
    </xf>
    <xf numFmtId="0" fontId="2" fillId="9" borderId="3" xfId="0" applyFont="1" applyFill="1" applyBorder="1" applyAlignment="1">
      <alignment horizontal="center"/>
    </xf>
    <xf numFmtId="0" fontId="2" fillId="10" borderId="9" xfId="0" applyFont="1" applyFill="1" applyBorder="1" applyAlignment="1">
      <alignment horizontal="center" vertical="center"/>
    </xf>
    <xf numFmtId="0" fontId="2" fillId="10" borderId="39" xfId="0" applyFont="1" applyFill="1" applyBorder="1" applyAlignment="1">
      <alignment horizontal="center" vertical="center"/>
    </xf>
    <xf numFmtId="0" fontId="2" fillId="5" borderId="32" xfId="0" applyFont="1" applyFill="1" applyBorder="1" applyAlignment="1">
      <alignment horizontal="center" vertical="center"/>
    </xf>
    <xf numFmtId="0" fontId="2" fillId="5" borderId="30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5" borderId="26" xfId="0" applyFont="1" applyFill="1" applyBorder="1" applyAlignment="1">
      <alignment horizontal="left" vertical="center"/>
    </xf>
    <xf numFmtId="0" fontId="2" fillId="5" borderId="24" xfId="0" applyFont="1" applyFill="1" applyBorder="1" applyAlignment="1">
      <alignment horizontal="left" vertical="center"/>
    </xf>
    <xf numFmtId="0" fontId="2" fillId="5" borderId="18" xfId="0" applyFont="1" applyFill="1" applyBorder="1" applyAlignment="1">
      <alignment horizontal="left" vertical="center"/>
    </xf>
    <xf numFmtId="0" fontId="2" fillId="5" borderId="19" xfId="0" applyFont="1" applyFill="1" applyBorder="1" applyAlignment="1">
      <alignment horizontal="left" vertical="center"/>
    </xf>
    <xf numFmtId="0" fontId="2" fillId="5" borderId="26" xfId="0" applyFont="1" applyFill="1" applyBorder="1" applyAlignment="1">
      <alignment horizontal="center" vertical="center"/>
    </xf>
    <xf numFmtId="0" fontId="2" fillId="5" borderId="24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/>
    </xf>
    <xf numFmtId="0" fontId="2" fillId="5" borderId="35" xfId="0" applyFont="1" applyFill="1" applyBorder="1" applyAlignment="1">
      <alignment horizontal="center" vertical="center"/>
    </xf>
    <xf numFmtId="0" fontId="2" fillId="9" borderId="25" xfId="0" applyFont="1" applyFill="1" applyBorder="1" applyAlignment="1">
      <alignment horizontal="center"/>
    </xf>
    <xf numFmtId="0" fontId="2" fillId="9" borderId="19" xfId="0" applyFont="1" applyFill="1" applyBorder="1" applyAlignment="1">
      <alignment horizontal="center"/>
    </xf>
    <xf numFmtId="164" fontId="0" fillId="0" borderId="19" xfId="0" applyNumberForma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9" borderId="28" xfId="0" applyFont="1" applyFill="1" applyBorder="1" applyAlignment="1">
      <alignment horizontal="center"/>
    </xf>
    <xf numFmtId="0" fontId="2" fillId="9" borderId="2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9" borderId="13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5" borderId="22" xfId="0" applyFont="1" applyFill="1" applyBorder="1" applyAlignment="1">
      <alignment horizontal="left" vertical="center"/>
    </xf>
    <xf numFmtId="0" fontId="2" fillId="5" borderId="4" xfId="0" applyFont="1" applyFill="1" applyBorder="1" applyAlignment="1">
      <alignment horizontal="left" vertical="center"/>
    </xf>
    <xf numFmtId="0" fontId="2" fillId="5" borderId="22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9" borderId="15" xfId="0" applyFont="1" applyFill="1" applyBorder="1" applyAlignment="1">
      <alignment horizontal="center" vertical="center"/>
    </xf>
    <xf numFmtId="0" fontId="2" fillId="9" borderId="23" xfId="0" applyFont="1" applyFill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0" fontId="2" fillId="5" borderId="33" xfId="0" applyFont="1" applyFill="1" applyBorder="1" applyAlignment="1">
      <alignment horizontal="center" vertical="center"/>
    </xf>
    <xf numFmtId="0" fontId="2" fillId="5" borderId="36" xfId="0" applyFont="1" applyFill="1" applyBorder="1" applyAlignment="1">
      <alignment horizontal="center" vertical="center"/>
    </xf>
    <xf numFmtId="0" fontId="2" fillId="7" borderId="13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" fillId="7" borderId="15" xfId="0" applyFont="1" applyFill="1" applyBorder="1" applyAlignment="1">
      <alignment horizontal="center" vertical="center"/>
    </xf>
    <xf numFmtId="0" fontId="2" fillId="7" borderId="23" xfId="0" applyFont="1" applyFill="1" applyBorder="1" applyAlignment="1">
      <alignment horizontal="center" vertical="center"/>
    </xf>
    <xf numFmtId="0" fontId="2" fillId="14" borderId="10" xfId="0" applyFont="1" applyFill="1" applyBorder="1" applyAlignment="1">
      <alignment horizontal="center"/>
    </xf>
    <xf numFmtId="0" fontId="2" fillId="14" borderId="22" xfId="0" applyFont="1" applyFill="1" applyBorder="1" applyAlignment="1">
      <alignment horizontal="center"/>
    </xf>
    <xf numFmtId="0" fontId="2" fillId="17" borderId="22" xfId="0" applyFont="1" applyFill="1" applyBorder="1" applyAlignment="1">
      <alignment horizontal="left" vertical="center"/>
    </xf>
    <xf numFmtId="0" fontId="2" fillId="17" borderId="4" xfId="0" applyFont="1" applyFill="1" applyBorder="1" applyAlignment="1">
      <alignment horizontal="left" vertical="center"/>
    </xf>
    <xf numFmtId="0" fontId="2" fillId="17" borderId="22" xfId="0" applyFont="1" applyFill="1" applyBorder="1" applyAlignment="1">
      <alignment horizontal="center" vertical="center"/>
    </xf>
    <xf numFmtId="0" fontId="2" fillId="17" borderId="4" xfId="0" applyFont="1" applyFill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11" borderId="1" xfId="0" applyFont="1" applyFill="1" applyBorder="1" applyAlignment="1">
      <alignment horizontal="center"/>
    </xf>
    <xf numFmtId="0" fontId="2" fillId="11" borderId="2" xfId="0" applyFont="1" applyFill="1" applyBorder="1" applyAlignment="1">
      <alignment horizontal="center"/>
    </xf>
    <xf numFmtId="164" fontId="0" fillId="11" borderId="0" xfId="0" applyNumberFormat="1" applyFill="1" applyAlignment="1">
      <alignment horizontal="center"/>
    </xf>
    <xf numFmtId="164" fontId="0" fillId="11" borderId="35" xfId="0" applyNumberFormat="1" applyFill="1" applyBorder="1" applyAlignment="1">
      <alignment horizontal="center"/>
    </xf>
  </cellXfs>
  <cellStyles count="2">
    <cellStyle name="Normale" xfId="0" builtinId="0"/>
    <cellStyle name="Normale 2" xfId="1" xr:uid="{3A277414-36FB-4F47-97ED-585CD8CAFE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Curva di progetto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'Curva granulometrica'!$U$2:$U$3</c:f>
              <c:strCache>
                <c:ptCount val="2"/>
                <c:pt idx="0">
                  <c:v>Curva di progetto (%)</c:v>
                </c:pt>
              </c:strCache>
            </c:strRef>
          </c:tx>
          <c:spPr>
            <a:ln w="12700" cap="rnd">
              <a:solidFill>
                <a:schemeClr val="tx1">
                  <a:lumMod val="75000"/>
                  <a:lumOff val="2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'Curva granulometrica'!$M$4:$M$13</c:f>
              <c:numCache>
                <c:formatCode>General</c:formatCode>
                <c:ptCount val="10"/>
                <c:pt idx="0">
                  <c:v>31.5</c:v>
                </c:pt>
                <c:pt idx="1">
                  <c:v>20</c:v>
                </c:pt>
                <c:pt idx="2">
                  <c:v>16</c:v>
                </c:pt>
                <c:pt idx="3">
                  <c:v>12.5</c:v>
                </c:pt>
                <c:pt idx="4">
                  <c:v>8</c:v>
                </c:pt>
                <c:pt idx="5">
                  <c:v>4</c:v>
                </c:pt>
                <c:pt idx="6">
                  <c:v>2</c:v>
                </c:pt>
                <c:pt idx="7">
                  <c:v>0.5</c:v>
                </c:pt>
                <c:pt idx="8">
                  <c:v>0.25</c:v>
                </c:pt>
                <c:pt idx="9">
                  <c:v>6.3E-2</c:v>
                </c:pt>
              </c:numCache>
            </c:numRef>
          </c:xVal>
          <c:yVal>
            <c:numRef>
              <c:f>'Curva granulometrica'!$U$4:$U$13</c:f>
              <c:numCache>
                <c:formatCode>0</c:formatCode>
                <c:ptCount val="10"/>
                <c:pt idx="0">
                  <c:v>99.999999886903495</c:v>
                </c:pt>
                <c:pt idx="1">
                  <c:v>99.999999886903495</c:v>
                </c:pt>
                <c:pt idx="2">
                  <c:v>93.028936448651422</c:v>
                </c:pt>
                <c:pt idx="3">
                  <c:v>85.262860570916075</c:v>
                </c:pt>
                <c:pt idx="4">
                  <c:v>69.290631197578804</c:v>
                </c:pt>
                <c:pt idx="5">
                  <c:v>48.447695487347147</c:v>
                </c:pt>
                <c:pt idx="6">
                  <c:v>32.209432147567817</c:v>
                </c:pt>
                <c:pt idx="7">
                  <c:v>17.132531678110134</c:v>
                </c:pt>
                <c:pt idx="8">
                  <c:v>12.058877033916279</c:v>
                </c:pt>
                <c:pt idx="9">
                  <c:v>5.7766323708293061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A0-4501-A11A-C9BA3303BE16}"/>
            </c:ext>
          </c:extLst>
        </c:ser>
        <c:ser>
          <c:idx val="2"/>
          <c:order val="1"/>
          <c:tx>
            <c:strRef>
              <c:f>'Curva granulometrica'!$C$14</c:f>
              <c:strCache>
                <c:ptCount val="1"/>
                <c:pt idx="0">
                  <c:v>Fuso granulometrico</c:v>
                </c:pt>
              </c:strCache>
            </c:strRef>
          </c:tx>
          <c:spPr>
            <a:ln w="12700" cap="rnd">
              <a:solidFill>
                <a:schemeClr val="bg2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'Curva granulometrica'!$B$3:$B$13</c:f>
              <c:numCache>
                <c:formatCode>General</c:formatCode>
                <c:ptCount val="11"/>
                <c:pt idx="0">
                  <c:v>31.5</c:v>
                </c:pt>
                <c:pt idx="1">
                  <c:v>20</c:v>
                </c:pt>
                <c:pt idx="2">
                  <c:v>16</c:v>
                </c:pt>
                <c:pt idx="3">
                  <c:v>12.5</c:v>
                </c:pt>
                <c:pt idx="4">
                  <c:v>10</c:v>
                </c:pt>
                <c:pt idx="5">
                  <c:v>8</c:v>
                </c:pt>
                <c:pt idx="6">
                  <c:v>4</c:v>
                </c:pt>
                <c:pt idx="7">
                  <c:v>2</c:v>
                </c:pt>
                <c:pt idx="8">
                  <c:v>0.5</c:v>
                </c:pt>
                <c:pt idx="9">
                  <c:v>0.25</c:v>
                </c:pt>
                <c:pt idx="10">
                  <c:v>6.3E-2</c:v>
                </c:pt>
              </c:numCache>
            </c:numRef>
          </c:xVal>
          <c:yVal>
            <c:numRef>
              <c:f>'Curva granulometrica'!$C$3:$C$13</c:f>
              <c:numCache>
                <c:formatCode>General</c:formatCode>
                <c:ptCount val="11"/>
                <c:pt idx="0">
                  <c:v>100</c:v>
                </c:pt>
                <c:pt idx="1">
                  <c:v>100</c:v>
                </c:pt>
                <c:pt idx="2">
                  <c:v>90</c:v>
                </c:pt>
                <c:pt idx="3">
                  <c:v>70</c:v>
                </c:pt>
                <c:pt idx="4">
                  <c:v>60</c:v>
                </c:pt>
                <c:pt idx="5">
                  <c:v>52</c:v>
                </c:pt>
                <c:pt idx="6">
                  <c:v>35</c:v>
                </c:pt>
                <c:pt idx="7">
                  <c:v>25</c:v>
                </c:pt>
                <c:pt idx="8">
                  <c:v>10</c:v>
                </c:pt>
                <c:pt idx="9">
                  <c:v>6</c:v>
                </c:pt>
                <c:pt idx="10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BA0-4501-A11A-C9BA3303BE16}"/>
            </c:ext>
          </c:extLst>
        </c:ser>
        <c:ser>
          <c:idx val="3"/>
          <c:order val="2"/>
          <c:tx>
            <c:strRef>
              <c:f>'Curva granulometrica'!$D$14</c:f>
              <c:strCache>
                <c:ptCount val="1"/>
                <c:pt idx="0">
                  <c:v>Fuso Superiore</c:v>
                </c:pt>
              </c:strCache>
            </c:strRef>
          </c:tx>
          <c:spPr>
            <a:ln w="12700" cap="rnd">
              <a:solidFill>
                <a:schemeClr val="bg2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'Curva granulometrica'!$B$3:$B$13</c:f>
              <c:numCache>
                <c:formatCode>General</c:formatCode>
                <c:ptCount val="11"/>
                <c:pt idx="0">
                  <c:v>31.5</c:v>
                </c:pt>
                <c:pt idx="1">
                  <c:v>20</c:v>
                </c:pt>
                <c:pt idx="2">
                  <c:v>16</c:v>
                </c:pt>
                <c:pt idx="3">
                  <c:v>12.5</c:v>
                </c:pt>
                <c:pt idx="4">
                  <c:v>10</c:v>
                </c:pt>
                <c:pt idx="5">
                  <c:v>8</c:v>
                </c:pt>
                <c:pt idx="6">
                  <c:v>4</c:v>
                </c:pt>
                <c:pt idx="7">
                  <c:v>2</c:v>
                </c:pt>
                <c:pt idx="8">
                  <c:v>0.5</c:v>
                </c:pt>
                <c:pt idx="9">
                  <c:v>0.25</c:v>
                </c:pt>
                <c:pt idx="10">
                  <c:v>6.3E-2</c:v>
                </c:pt>
              </c:numCache>
            </c:numRef>
          </c:xVal>
          <c:yVal>
            <c:numRef>
              <c:f>'Curva granulometrica'!$D$3:$D$13</c:f>
              <c:numCache>
                <c:formatCode>General</c:formatCode>
                <c:ptCount val="1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88</c:v>
                </c:pt>
                <c:pt idx="4">
                  <c:v>78</c:v>
                </c:pt>
                <c:pt idx="5">
                  <c:v>70</c:v>
                </c:pt>
                <c:pt idx="6">
                  <c:v>55</c:v>
                </c:pt>
                <c:pt idx="7">
                  <c:v>40</c:v>
                </c:pt>
                <c:pt idx="8">
                  <c:v>23</c:v>
                </c:pt>
                <c:pt idx="9">
                  <c:v>15</c:v>
                </c:pt>
                <c:pt idx="10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BA0-4501-A11A-C9BA3303BE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2594192"/>
        <c:axId val="1152589872"/>
      </c:scatterChart>
      <c:valAx>
        <c:axId val="1152594192"/>
        <c:scaling>
          <c:logBase val="10"/>
          <c:orientation val="minMax"/>
          <c:min val="1.0000000000000002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D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52589872"/>
        <c:crosses val="autoZero"/>
        <c:crossBetween val="midCat"/>
      </c:valAx>
      <c:valAx>
        <c:axId val="115258987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Passante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52594192"/>
        <c:crossesAt val="1.0000000000000002E-2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475712809651756"/>
          <c:y val="0.11285939409255563"/>
          <c:w val="0.83140176340232919"/>
          <c:h val="0.7253636419037493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ysClr val="window" lastClr="FFFFFF"/>
              </a:solidFill>
              <a:ln w="19050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8385271016083373"/>
                  <c:y val="-0.1041886807819275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'[3]SP1-4.5t'!$AS$25:$AS$224</c:f>
              <c:numCache>
                <c:formatCode>General</c:formatCode>
                <c:ptCount val="200"/>
                <c:pt idx="0">
                  <c:v>0</c:v>
                </c:pt>
                <c:pt idx="1">
                  <c:v>0.3010299956639812</c:v>
                </c:pt>
                <c:pt idx="2">
                  <c:v>0.47712125471966244</c:v>
                </c:pt>
                <c:pt idx="3">
                  <c:v>0.6020599913279624</c:v>
                </c:pt>
                <c:pt idx="4">
                  <c:v>0.69897000433601886</c:v>
                </c:pt>
                <c:pt idx="5">
                  <c:v>0.77815125038364363</c:v>
                </c:pt>
                <c:pt idx="6">
                  <c:v>0.84509804001425681</c:v>
                </c:pt>
                <c:pt idx="7">
                  <c:v>0.90308998699194354</c:v>
                </c:pt>
                <c:pt idx="8">
                  <c:v>0.95424250943932487</c:v>
                </c:pt>
                <c:pt idx="9">
                  <c:v>1</c:v>
                </c:pt>
                <c:pt idx="10">
                  <c:v>1.0413926851582251</c:v>
                </c:pt>
                <c:pt idx="11">
                  <c:v>1.0791812460476249</c:v>
                </c:pt>
                <c:pt idx="12">
                  <c:v>1.1139433523068367</c:v>
                </c:pt>
                <c:pt idx="13">
                  <c:v>1.146128035678238</c:v>
                </c:pt>
                <c:pt idx="14">
                  <c:v>1.1760912590556813</c:v>
                </c:pt>
                <c:pt idx="15">
                  <c:v>1.2041199826559248</c:v>
                </c:pt>
                <c:pt idx="16">
                  <c:v>1.2304489213782739</c:v>
                </c:pt>
                <c:pt idx="17">
                  <c:v>1.255272505103306</c:v>
                </c:pt>
                <c:pt idx="18">
                  <c:v>1.2787536009528289</c:v>
                </c:pt>
                <c:pt idx="19">
                  <c:v>1.3010299956639813</c:v>
                </c:pt>
                <c:pt idx="20">
                  <c:v>1.3222192947339193</c:v>
                </c:pt>
                <c:pt idx="21">
                  <c:v>1.3424226808222062</c:v>
                </c:pt>
                <c:pt idx="22">
                  <c:v>1.3617278360175928</c:v>
                </c:pt>
                <c:pt idx="23">
                  <c:v>1.3802112417116059</c:v>
                </c:pt>
                <c:pt idx="24">
                  <c:v>1.3979400086720377</c:v>
                </c:pt>
                <c:pt idx="25">
                  <c:v>1.414973347970818</c:v>
                </c:pt>
                <c:pt idx="26">
                  <c:v>1.4313637641589874</c:v>
                </c:pt>
                <c:pt idx="27">
                  <c:v>1.4471580313422192</c:v>
                </c:pt>
                <c:pt idx="28">
                  <c:v>1.4623979978989561</c:v>
                </c:pt>
                <c:pt idx="29">
                  <c:v>1.4771212547196624</c:v>
                </c:pt>
                <c:pt idx="30">
                  <c:v>1.4913616938342726</c:v>
                </c:pt>
                <c:pt idx="31">
                  <c:v>1.505149978319906</c:v>
                </c:pt>
                <c:pt idx="32">
                  <c:v>1.5185139398778875</c:v>
                </c:pt>
                <c:pt idx="33">
                  <c:v>1.5314789170422551</c:v>
                </c:pt>
                <c:pt idx="34">
                  <c:v>1.5440680443502757</c:v>
                </c:pt>
                <c:pt idx="35">
                  <c:v>1.5563025007672873</c:v>
                </c:pt>
                <c:pt idx="36">
                  <c:v>1.568201724066995</c:v>
                </c:pt>
                <c:pt idx="37">
                  <c:v>1.5797835966168101</c:v>
                </c:pt>
                <c:pt idx="38">
                  <c:v>1.5910646070264991</c:v>
                </c:pt>
                <c:pt idx="39">
                  <c:v>1.6020599913279623</c:v>
                </c:pt>
                <c:pt idx="40">
                  <c:v>1.6127838567197355</c:v>
                </c:pt>
                <c:pt idx="41">
                  <c:v>1.6232492903979006</c:v>
                </c:pt>
                <c:pt idx="42">
                  <c:v>1.6334684555795864</c:v>
                </c:pt>
                <c:pt idx="43">
                  <c:v>1.6434526764861874</c:v>
                </c:pt>
                <c:pt idx="44">
                  <c:v>1.6532125137753437</c:v>
                </c:pt>
                <c:pt idx="45">
                  <c:v>1.6627578316815741</c:v>
                </c:pt>
                <c:pt idx="46">
                  <c:v>1.6720978579357175</c:v>
                </c:pt>
                <c:pt idx="47">
                  <c:v>1.6812412373755872</c:v>
                </c:pt>
                <c:pt idx="48">
                  <c:v>1.6901960800285136</c:v>
                </c:pt>
                <c:pt idx="49">
                  <c:v>1.6989700043360187</c:v>
                </c:pt>
                <c:pt idx="50">
                  <c:v>1.7075701760979363</c:v>
                </c:pt>
                <c:pt idx="51">
                  <c:v>1.7160033436347992</c:v>
                </c:pt>
                <c:pt idx="52">
                  <c:v>1.7242758696007889</c:v>
                </c:pt>
                <c:pt idx="53">
                  <c:v>1.7323937598229686</c:v>
                </c:pt>
                <c:pt idx="54">
                  <c:v>1.7403626894942439</c:v>
                </c:pt>
                <c:pt idx="55">
                  <c:v>1.7481880270062005</c:v>
                </c:pt>
                <c:pt idx="56">
                  <c:v>1.7558748556724915</c:v>
                </c:pt>
                <c:pt idx="57">
                  <c:v>1.7634279935629373</c:v>
                </c:pt>
                <c:pt idx="58">
                  <c:v>1.7708520116421442</c:v>
                </c:pt>
                <c:pt idx="59">
                  <c:v>1.7781512503836436</c:v>
                </c:pt>
                <c:pt idx="60">
                  <c:v>1.7853298350107671</c:v>
                </c:pt>
                <c:pt idx="61">
                  <c:v>1.7923916894982539</c:v>
                </c:pt>
                <c:pt idx="62">
                  <c:v>1.7993405494535817</c:v>
                </c:pt>
                <c:pt idx="63">
                  <c:v>1.8061799739838871</c:v>
                </c:pt>
                <c:pt idx="64">
                  <c:v>1.8129133566428555</c:v>
                </c:pt>
                <c:pt idx="65">
                  <c:v>1.8195439355418688</c:v>
                </c:pt>
                <c:pt idx="66">
                  <c:v>1.8260748027008264</c:v>
                </c:pt>
                <c:pt idx="67">
                  <c:v>1.8325089127062364</c:v>
                </c:pt>
                <c:pt idx="68">
                  <c:v>1.8388490907372552</c:v>
                </c:pt>
                <c:pt idx="69">
                  <c:v>1.8450980400142569</c:v>
                </c:pt>
                <c:pt idx="70">
                  <c:v>1.8512583487190752</c:v>
                </c:pt>
                <c:pt idx="71">
                  <c:v>1.8573324964312685</c:v>
                </c:pt>
                <c:pt idx="72">
                  <c:v>1.8633228601204559</c:v>
                </c:pt>
                <c:pt idx="73">
                  <c:v>1.8692317197309762</c:v>
                </c:pt>
                <c:pt idx="74">
                  <c:v>1.8750612633917001</c:v>
                </c:pt>
                <c:pt idx="75">
                  <c:v>1.8808135922807914</c:v>
                </c:pt>
                <c:pt idx="76">
                  <c:v>1.8864907251724818</c:v>
                </c:pt>
                <c:pt idx="77">
                  <c:v>1.8920946026904804</c:v>
                </c:pt>
                <c:pt idx="78">
                  <c:v>1.8976270912904414</c:v>
                </c:pt>
                <c:pt idx="79">
                  <c:v>1.9030899869919435</c:v>
                </c:pt>
                <c:pt idx="80">
                  <c:v>1.9084850188786497</c:v>
                </c:pt>
                <c:pt idx="81">
                  <c:v>1.9138138523837167</c:v>
                </c:pt>
                <c:pt idx="82">
                  <c:v>1.919078092376074</c:v>
                </c:pt>
                <c:pt idx="83">
                  <c:v>1.9242792860618816</c:v>
                </c:pt>
                <c:pt idx="84">
                  <c:v>1.9294189257142926</c:v>
                </c:pt>
                <c:pt idx="85">
                  <c:v>1.9344984512435677</c:v>
                </c:pt>
                <c:pt idx="86">
                  <c:v>1.9395192526186185</c:v>
                </c:pt>
                <c:pt idx="87">
                  <c:v>1.9444826721501687</c:v>
                </c:pt>
                <c:pt idx="88">
                  <c:v>1.9493900066449128</c:v>
                </c:pt>
                <c:pt idx="89">
                  <c:v>1.954242509439325</c:v>
                </c:pt>
                <c:pt idx="90">
                  <c:v>1.9590413923210936</c:v>
                </c:pt>
                <c:pt idx="91">
                  <c:v>1.9637878273455553</c:v>
                </c:pt>
                <c:pt idx="92">
                  <c:v>1.968482948553935</c:v>
                </c:pt>
                <c:pt idx="93">
                  <c:v>1.9731278535996986</c:v>
                </c:pt>
                <c:pt idx="94">
                  <c:v>1.9777236052888478</c:v>
                </c:pt>
                <c:pt idx="95">
                  <c:v>1.9822712330395684</c:v>
                </c:pt>
                <c:pt idx="96">
                  <c:v>1.9867717342662448</c:v>
                </c:pt>
                <c:pt idx="97">
                  <c:v>1.9912260756924949</c:v>
                </c:pt>
                <c:pt idx="98">
                  <c:v>1.9956351945975499</c:v>
                </c:pt>
                <c:pt idx="99">
                  <c:v>2</c:v>
                </c:pt>
                <c:pt idx="100">
                  <c:v>2.0043213737826426</c:v>
                </c:pt>
                <c:pt idx="101">
                  <c:v>2.0086001717619175</c:v>
                </c:pt>
                <c:pt idx="102">
                  <c:v>2.012837224705172</c:v>
                </c:pt>
                <c:pt idx="103">
                  <c:v>2.0170333392987803</c:v>
                </c:pt>
                <c:pt idx="104">
                  <c:v>2.0211892990699383</c:v>
                </c:pt>
                <c:pt idx="105">
                  <c:v>2.0253058652647704</c:v>
                </c:pt>
                <c:pt idx="106">
                  <c:v>2.0293837776852097</c:v>
                </c:pt>
                <c:pt idx="107">
                  <c:v>2.0334237554869499</c:v>
                </c:pt>
                <c:pt idx="108">
                  <c:v>2.0374264979406238</c:v>
                </c:pt>
                <c:pt idx="109">
                  <c:v>2.0413926851582249</c:v>
                </c:pt>
                <c:pt idx="110">
                  <c:v>2.0453229787866576</c:v>
                </c:pt>
                <c:pt idx="111">
                  <c:v>2.0492180226701815</c:v>
                </c:pt>
                <c:pt idx="112">
                  <c:v>2.0530784434834195</c:v>
                </c:pt>
                <c:pt idx="113">
                  <c:v>2.0569048513364727</c:v>
                </c:pt>
                <c:pt idx="114">
                  <c:v>2.0606978403536118</c:v>
                </c:pt>
                <c:pt idx="115">
                  <c:v>2.0644579892269186</c:v>
                </c:pt>
                <c:pt idx="116">
                  <c:v>2.0681858617461617</c:v>
                </c:pt>
                <c:pt idx="117">
                  <c:v>2.0718820073061255</c:v>
                </c:pt>
                <c:pt idx="118">
                  <c:v>2.0755469613925306</c:v>
                </c:pt>
                <c:pt idx="119">
                  <c:v>2.0791812460476247</c:v>
                </c:pt>
                <c:pt idx="120">
                  <c:v>2.0827853703164503</c:v>
                </c:pt>
                <c:pt idx="121">
                  <c:v>2.0863598306747484</c:v>
                </c:pt>
                <c:pt idx="122">
                  <c:v>2.0899051114393981</c:v>
                </c:pt>
                <c:pt idx="123">
                  <c:v>2.0934216851622351</c:v>
                </c:pt>
                <c:pt idx="124">
                  <c:v>2.0969100130080562</c:v>
                </c:pt>
                <c:pt idx="125">
                  <c:v>2.1003705451175629</c:v>
                </c:pt>
                <c:pt idx="126">
                  <c:v>2.1038037209559568</c:v>
                </c:pt>
                <c:pt idx="127">
                  <c:v>2.1072099696478683</c:v>
                </c:pt>
                <c:pt idx="128">
                  <c:v>2.1105897102992488</c:v>
                </c:pt>
                <c:pt idx="129">
                  <c:v>2.1139433523068369</c:v>
                </c:pt>
                <c:pt idx="130">
                  <c:v>2.1172712956557644</c:v>
                </c:pt>
                <c:pt idx="131">
                  <c:v>2.12057393120585</c:v>
                </c:pt>
                <c:pt idx="132">
                  <c:v>2.1238516409670858</c:v>
                </c:pt>
                <c:pt idx="133">
                  <c:v>2.1271047983648077</c:v>
                </c:pt>
                <c:pt idx="134">
                  <c:v>2.1303337684950061</c:v>
                </c:pt>
                <c:pt idx="135">
                  <c:v>2.1335389083702174</c:v>
                </c:pt>
                <c:pt idx="136">
                  <c:v>2.1367205671564067</c:v>
                </c:pt>
                <c:pt idx="137">
                  <c:v>2.1398790864012365</c:v>
                </c:pt>
                <c:pt idx="138">
                  <c:v>2.143014800254095</c:v>
                </c:pt>
                <c:pt idx="139">
                  <c:v>2.1461280356782382</c:v>
                </c:pt>
                <c:pt idx="140">
                  <c:v>2.1492191126553797</c:v>
                </c:pt>
                <c:pt idx="141">
                  <c:v>2.1522883443830563</c:v>
                </c:pt>
                <c:pt idx="142">
                  <c:v>2.1553360374650619</c:v>
                </c:pt>
                <c:pt idx="143">
                  <c:v>2.1583624920952498</c:v>
                </c:pt>
                <c:pt idx="144">
                  <c:v>2.1613680022349748</c:v>
                </c:pt>
                <c:pt idx="145">
                  <c:v>2.1643528557844371</c:v>
                </c:pt>
                <c:pt idx="146">
                  <c:v>2.167317334748176</c:v>
                </c:pt>
                <c:pt idx="147">
                  <c:v>2.1702617153949575</c:v>
                </c:pt>
                <c:pt idx="148">
                  <c:v>2.173186268412274</c:v>
                </c:pt>
                <c:pt idx="149">
                  <c:v>2.1760912590556813</c:v>
                </c:pt>
                <c:pt idx="150">
                  <c:v>2.1789769472931693</c:v>
                </c:pt>
                <c:pt idx="151">
                  <c:v>2.1818435879447726</c:v>
                </c:pt>
                <c:pt idx="152">
                  <c:v>2.1846914308175989</c:v>
                </c:pt>
                <c:pt idx="153">
                  <c:v>2.1875207208364631</c:v>
                </c:pt>
                <c:pt idx="154">
                  <c:v>2.1903316981702914</c:v>
                </c:pt>
                <c:pt idx="155">
                  <c:v>2.1931245983544616</c:v>
                </c:pt>
                <c:pt idx="156">
                  <c:v>2.1958996524092336</c:v>
                </c:pt>
                <c:pt idx="157">
                  <c:v>2.1986570869544226</c:v>
                </c:pt>
                <c:pt idx="158">
                  <c:v>2.2013971243204513</c:v>
                </c:pt>
                <c:pt idx="159">
                  <c:v>2.2041199826559246</c:v>
                </c:pt>
                <c:pt idx="160">
                  <c:v>2.2068258760318495</c:v>
                </c:pt>
                <c:pt idx="161">
                  <c:v>2.2095150145426308</c:v>
                </c:pt>
                <c:pt idx="162">
                  <c:v>2.2121876044039577</c:v>
                </c:pt>
                <c:pt idx="163">
                  <c:v>2.214843848047698</c:v>
                </c:pt>
                <c:pt idx="164">
                  <c:v>2.2174839442139063</c:v>
                </c:pt>
                <c:pt idx="165">
                  <c:v>2.220108088040055</c:v>
                </c:pt>
                <c:pt idx="166">
                  <c:v>2.2227164711475833</c:v>
                </c:pt>
                <c:pt idx="167">
                  <c:v>2.2253092817258628</c:v>
                </c:pt>
                <c:pt idx="168">
                  <c:v>2.2278867046136734</c:v>
                </c:pt>
                <c:pt idx="169">
                  <c:v>2.2304489213782741</c:v>
                </c:pt>
                <c:pt idx="170">
                  <c:v>2.2329961103921536</c:v>
                </c:pt>
                <c:pt idx="171">
                  <c:v>2.2355284469075487</c:v>
                </c:pt>
                <c:pt idx="172">
                  <c:v>2.2380461031287955</c:v>
                </c:pt>
                <c:pt idx="173">
                  <c:v>2.2405492482825999</c:v>
                </c:pt>
                <c:pt idx="174">
                  <c:v>2.2430380486862944</c:v>
                </c:pt>
                <c:pt idx="175">
                  <c:v>2.2455126678141499</c:v>
                </c:pt>
                <c:pt idx="176">
                  <c:v>2.2479732663618068</c:v>
                </c:pt>
                <c:pt idx="177">
                  <c:v>2.2504200023088941</c:v>
                </c:pt>
                <c:pt idx="178">
                  <c:v>2.2528530309798933</c:v>
                </c:pt>
                <c:pt idx="179">
                  <c:v>2.255272505103306</c:v>
                </c:pt>
                <c:pt idx="180">
                  <c:v>2.2576785748691846</c:v>
                </c:pt>
                <c:pt idx="181">
                  <c:v>2.2600713879850747</c:v>
                </c:pt>
                <c:pt idx="182">
                  <c:v>2.2624510897304293</c:v>
                </c:pt>
                <c:pt idx="183">
                  <c:v>2.2648178230095364</c:v>
                </c:pt>
                <c:pt idx="184">
                  <c:v>2.2671717284030137</c:v>
                </c:pt>
                <c:pt idx="185">
                  <c:v>2.2695129442179165</c:v>
                </c:pt>
                <c:pt idx="186">
                  <c:v>2.271841606536499</c:v>
                </c:pt>
                <c:pt idx="187">
                  <c:v>2.27415784926368</c:v>
                </c:pt>
                <c:pt idx="188">
                  <c:v>2.2764618041732443</c:v>
                </c:pt>
                <c:pt idx="189">
                  <c:v>2.2787536009528289</c:v>
                </c:pt>
                <c:pt idx="190">
                  <c:v>2.2810333672477277</c:v>
                </c:pt>
                <c:pt idx="191">
                  <c:v>2.2833012287035497</c:v>
                </c:pt>
                <c:pt idx="192">
                  <c:v>2.2855573090077739</c:v>
                </c:pt>
                <c:pt idx="193">
                  <c:v>2.287801729930226</c:v>
                </c:pt>
                <c:pt idx="194">
                  <c:v>2.2900346113625178</c:v>
                </c:pt>
                <c:pt idx="195">
                  <c:v>2.2922560713564759</c:v>
                </c:pt>
                <c:pt idx="196">
                  <c:v>2.2944662261615929</c:v>
                </c:pt>
                <c:pt idx="197">
                  <c:v>2.2966651902615309</c:v>
                </c:pt>
                <c:pt idx="198">
                  <c:v>2.2988530764097068</c:v>
                </c:pt>
                <c:pt idx="199">
                  <c:v>2.3010299956639813</c:v>
                </c:pt>
              </c:numCache>
            </c:numRef>
          </c:xVal>
          <c:yVal>
            <c:numRef>
              <c:f>'[3]SP1-4.5t'!$AX$25:$AX$224</c:f>
              <c:numCache>
                <c:formatCode>General</c:formatCode>
                <c:ptCount val="200"/>
                <c:pt idx="0">
                  <c:v>79.567426352126162</c:v>
                </c:pt>
                <c:pt idx="1">
                  <c:v>80.294899964488451</c:v>
                </c:pt>
                <c:pt idx="2">
                  <c:v>81.790497635538273</c:v>
                </c:pt>
                <c:pt idx="3">
                  <c:v>82.559385979938185</c:v>
                </c:pt>
                <c:pt idx="4">
                  <c:v>83.244120223847617</c:v>
                </c:pt>
                <c:pt idx="5">
                  <c:v>83.740211524347302</c:v>
                </c:pt>
                <c:pt idx="6">
                  <c:v>84.242251161783457</c:v>
                </c:pt>
                <c:pt idx="7">
                  <c:v>84.546374812186997</c:v>
                </c:pt>
                <c:pt idx="8">
                  <c:v>85.058156742042854</c:v>
                </c:pt>
                <c:pt idx="9">
                  <c:v>85.368210776339481</c:v>
                </c:pt>
                <c:pt idx="10">
                  <c:v>85.57617231294445</c:v>
                </c:pt>
                <c:pt idx="11">
                  <c:v>85.995149900767913</c:v>
                </c:pt>
                <c:pt idx="12">
                  <c:v>86.206180943469192</c:v>
                </c:pt>
                <c:pt idx="13">
                  <c:v>86.418250269283405</c:v>
                </c:pt>
                <c:pt idx="14">
                  <c:v>86.631365559713203</c:v>
                </c:pt>
                <c:pt idx="15">
                  <c:v>86.845534572221766</c:v>
                </c:pt>
                <c:pt idx="16">
                  <c:v>87.060765141173988</c:v>
                </c:pt>
                <c:pt idx="17">
                  <c:v>87.277065178791787</c:v>
                </c:pt>
                <c:pt idx="18">
                  <c:v>87.385618742447036</c:v>
                </c:pt>
                <c:pt idx="19">
                  <c:v>87.603537991181298</c:v>
                </c:pt>
                <c:pt idx="20">
                  <c:v>87.822546836159262</c:v>
                </c:pt>
                <c:pt idx="21">
                  <c:v>87.932462414176968</c:v>
                </c:pt>
                <c:pt idx="22">
                  <c:v>88.042653469833851</c:v>
                </c:pt>
                <c:pt idx="23">
                  <c:v>88.263866166994219</c:v>
                </c:pt>
                <c:pt idx="24">
                  <c:v>88.374889898021877</c:v>
                </c:pt>
                <c:pt idx="25">
                  <c:v>88.486193285802756</c:v>
                </c:pt>
                <c:pt idx="26">
                  <c:v>88.597777388306937</c:v>
                </c:pt>
                <c:pt idx="27">
                  <c:v>88.709643268847714</c:v>
                </c:pt>
                <c:pt idx="28">
                  <c:v>88.821791996115564</c:v>
                </c:pt>
                <c:pt idx="29">
                  <c:v>88.934224644211895</c:v>
                </c:pt>
                <c:pt idx="30">
                  <c:v>89.046942292683653</c:v>
                </c:pt>
                <c:pt idx="31">
                  <c:v>89.159946026557606</c:v>
                </c:pt>
                <c:pt idx="32">
                  <c:v>89.273236936375341</c:v>
                </c:pt>
                <c:pt idx="33">
                  <c:v>89.386816118228239</c:v>
                </c:pt>
                <c:pt idx="34">
                  <c:v>89.386816118228239</c:v>
                </c:pt>
                <c:pt idx="35">
                  <c:v>89.500684673792861</c:v>
                </c:pt>
                <c:pt idx="36">
                  <c:v>89.614843710366571</c:v>
                </c:pt>
                <c:pt idx="37">
                  <c:v>89.729294340903436</c:v>
                </c:pt>
                <c:pt idx="38">
                  <c:v>89.729294340903436</c:v>
                </c:pt>
                <c:pt idx="39">
                  <c:v>89.844037684050377</c:v>
                </c:pt>
                <c:pt idx="40">
                  <c:v>89.95907486418362</c:v>
                </c:pt>
                <c:pt idx="41">
                  <c:v>89.95907486418362</c:v>
                </c:pt>
                <c:pt idx="42">
                  <c:v>90.074407011445402</c:v>
                </c:pt>
                <c:pt idx="43">
                  <c:v>90.190035261781006</c:v>
                </c:pt>
                <c:pt idx="44">
                  <c:v>90.190035261781006</c:v>
                </c:pt>
                <c:pt idx="45">
                  <c:v>90.305960756976077</c:v>
                </c:pt>
                <c:pt idx="46">
                  <c:v>90.305960756976077</c:v>
                </c:pt>
                <c:pt idx="47">
                  <c:v>90.422184644694198</c:v>
                </c:pt>
                <c:pt idx="48">
                  <c:v>90.422184644694198</c:v>
                </c:pt>
                <c:pt idx="49">
                  <c:v>90.538708078514688</c:v>
                </c:pt>
                <c:pt idx="50">
                  <c:v>90.538708078514688</c:v>
                </c:pt>
                <c:pt idx="51">
                  <c:v>90.65553221797083</c:v>
                </c:pt>
                <c:pt idx="52">
                  <c:v>90.65553221797083</c:v>
                </c:pt>
                <c:pt idx="53">
                  <c:v>90.772658228588355</c:v>
                </c:pt>
                <c:pt idx="54">
                  <c:v>90.772658228588355</c:v>
                </c:pt>
                <c:pt idx="55">
                  <c:v>90.890087281924195</c:v>
                </c:pt>
                <c:pt idx="56">
                  <c:v>90.890087281924195</c:v>
                </c:pt>
                <c:pt idx="57">
                  <c:v>91.007820555605448</c:v>
                </c:pt>
                <c:pt idx="58">
                  <c:v>91.007820555605448</c:v>
                </c:pt>
                <c:pt idx="59">
                  <c:v>91.007820555605448</c:v>
                </c:pt>
                <c:pt idx="60">
                  <c:v>91.125859233368857</c:v>
                </c:pt>
                <c:pt idx="61">
                  <c:v>91.125859233368857</c:v>
                </c:pt>
                <c:pt idx="62">
                  <c:v>91.244204505100527</c:v>
                </c:pt>
                <c:pt idx="63">
                  <c:v>91.244204505100527</c:v>
                </c:pt>
                <c:pt idx="64">
                  <c:v>91.244204505100527</c:v>
                </c:pt>
                <c:pt idx="65">
                  <c:v>91.362857566875689</c:v>
                </c:pt>
                <c:pt idx="66">
                  <c:v>91.362857566875689</c:v>
                </c:pt>
                <c:pt idx="67">
                  <c:v>91.481819620999218</c:v>
                </c:pt>
                <c:pt idx="68">
                  <c:v>91.481819620999218</c:v>
                </c:pt>
                <c:pt idx="69">
                  <c:v>91.481819620999218</c:v>
                </c:pt>
                <c:pt idx="70">
                  <c:v>91.601091876046141</c:v>
                </c:pt>
                <c:pt idx="71">
                  <c:v>91.601091876046141</c:v>
                </c:pt>
                <c:pt idx="72">
                  <c:v>91.601091876046141</c:v>
                </c:pt>
                <c:pt idx="73">
                  <c:v>91.720675546902598</c:v>
                </c:pt>
                <c:pt idx="74">
                  <c:v>91.720675546902598</c:v>
                </c:pt>
                <c:pt idx="75">
                  <c:v>91.720675546902598</c:v>
                </c:pt>
                <c:pt idx="76">
                  <c:v>91.840571854807052</c:v>
                </c:pt>
                <c:pt idx="77">
                  <c:v>91.840571854807052</c:v>
                </c:pt>
                <c:pt idx="78">
                  <c:v>91.840571854807052</c:v>
                </c:pt>
                <c:pt idx="79">
                  <c:v>91.840571854807052</c:v>
                </c:pt>
                <c:pt idx="80">
                  <c:v>91.960782027391858</c:v>
                </c:pt>
                <c:pt idx="81">
                  <c:v>91.960782027391858</c:v>
                </c:pt>
                <c:pt idx="82">
                  <c:v>91.960782027391858</c:v>
                </c:pt>
                <c:pt idx="83">
                  <c:v>91.960782027391858</c:v>
                </c:pt>
                <c:pt idx="84">
                  <c:v>92.081307298725292</c:v>
                </c:pt>
                <c:pt idx="85">
                  <c:v>92.081307298725292</c:v>
                </c:pt>
                <c:pt idx="86">
                  <c:v>92.081307298725292</c:v>
                </c:pt>
                <c:pt idx="87">
                  <c:v>92.202148909353525</c:v>
                </c:pt>
                <c:pt idx="88">
                  <c:v>92.202148909353525</c:v>
                </c:pt>
                <c:pt idx="89">
                  <c:v>92.202148909353525</c:v>
                </c:pt>
                <c:pt idx="90">
                  <c:v>92.202148909353525</c:v>
                </c:pt>
                <c:pt idx="91">
                  <c:v>92.323308106343489</c:v>
                </c:pt>
                <c:pt idx="92">
                  <c:v>92.323308106343489</c:v>
                </c:pt>
                <c:pt idx="93">
                  <c:v>92.323308106343489</c:v>
                </c:pt>
                <c:pt idx="94">
                  <c:v>92.444786143325516</c:v>
                </c:pt>
                <c:pt idx="95">
                  <c:v>92.444786143325516</c:v>
                </c:pt>
                <c:pt idx="96">
                  <c:v>92.444786143325516</c:v>
                </c:pt>
                <c:pt idx="97">
                  <c:v>92.444786143325516</c:v>
                </c:pt>
                <c:pt idx="98">
                  <c:v>92.444786143325516</c:v>
                </c:pt>
                <c:pt idx="99">
                  <c:v>92.566584280536745</c:v>
                </c:pt>
                <c:pt idx="100">
                  <c:v>92.566584280536745</c:v>
                </c:pt>
                <c:pt idx="101">
                  <c:v>92.566584280536745</c:v>
                </c:pt>
                <c:pt idx="102">
                  <c:v>92.566584280536745</c:v>
                </c:pt>
                <c:pt idx="103">
                  <c:v>92.688703784864643</c:v>
                </c:pt>
                <c:pt idx="104">
                  <c:v>92.688703784864643</c:v>
                </c:pt>
                <c:pt idx="105">
                  <c:v>92.688703784864643</c:v>
                </c:pt>
                <c:pt idx="106">
                  <c:v>92.688703784864643</c:v>
                </c:pt>
                <c:pt idx="107">
                  <c:v>92.688703784864643</c:v>
                </c:pt>
                <c:pt idx="108">
                  <c:v>92.811145929890898</c:v>
                </c:pt>
                <c:pt idx="109">
                  <c:v>92.811145929890898</c:v>
                </c:pt>
                <c:pt idx="110">
                  <c:v>92.811145929890898</c:v>
                </c:pt>
                <c:pt idx="111">
                  <c:v>92.811145929890898</c:v>
                </c:pt>
                <c:pt idx="112">
                  <c:v>92.811145929890898</c:v>
                </c:pt>
                <c:pt idx="113">
                  <c:v>92.933911995935702</c:v>
                </c:pt>
                <c:pt idx="114">
                  <c:v>92.933911995935702</c:v>
                </c:pt>
                <c:pt idx="115">
                  <c:v>92.933911995935702</c:v>
                </c:pt>
                <c:pt idx="116">
                  <c:v>92.933911995935702</c:v>
                </c:pt>
                <c:pt idx="117">
                  <c:v>92.933911995935702</c:v>
                </c:pt>
                <c:pt idx="118">
                  <c:v>92.933911995935702</c:v>
                </c:pt>
                <c:pt idx="119">
                  <c:v>93.057003270102527</c:v>
                </c:pt>
                <c:pt idx="120">
                  <c:v>93.057003270102527</c:v>
                </c:pt>
                <c:pt idx="121">
                  <c:v>93.057003270102527</c:v>
                </c:pt>
                <c:pt idx="122">
                  <c:v>93.057003270102527</c:v>
                </c:pt>
                <c:pt idx="123">
                  <c:v>93.057003270102527</c:v>
                </c:pt>
                <c:pt idx="124">
                  <c:v>93.057003270102527</c:v>
                </c:pt>
                <c:pt idx="125">
                  <c:v>93.057003270102527</c:v>
                </c:pt>
                <c:pt idx="126">
                  <c:v>93.180421046322806</c:v>
                </c:pt>
                <c:pt idx="127">
                  <c:v>93.180421046322806</c:v>
                </c:pt>
                <c:pt idx="128">
                  <c:v>93.180421046322806</c:v>
                </c:pt>
                <c:pt idx="129">
                  <c:v>93.180421046322806</c:v>
                </c:pt>
                <c:pt idx="130">
                  <c:v>93.180421046322806</c:v>
                </c:pt>
                <c:pt idx="131">
                  <c:v>93.180421046322806</c:v>
                </c:pt>
                <c:pt idx="132">
                  <c:v>93.180421046322806</c:v>
                </c:pt>
                <c:pt idx="133">
                  <c:v>93.304166625401592</c:v>
                </c:pt>
                <c:pt idx="134">
                  <c:v>93.304166625401592</c:v>
                </c:pt>
                <c:pt idx="135">
                  <c:v>93.304166625401592</c:v>
                </c:pt>
                <c:pt idx="136">
                  <c:v>93.304166625401592</c:v>
                </c:pt>
                <c:pt idx="137">
                  <c:v>93.304166625401592</c:v>
                </c:pt>
                <c:pt idx="138">
                  <c:v>93.304166625401592</c:v>
                </c:pt>
                <c:pt idx="139">
                  <c:v>93.304166625401592</c:v>
                </c:pt>
                <c:pt idx="140">
                  <c:v>93.428241315063019</c:v>
                </c:pt>
                <c:pt idx="141">
                  <c:v>93.428241315063019</c:v>
                </c:pt>
                <c:pt idx="142">
                  <c:v>93.428241315063019</c:v>
                </c:pt>
                <c:pt idx="143">
                  <c:v>93.428241315063019</c:v>
                </c:pt>
                <c:pt idx="144">
                  <c:v>93.428241315063019</c:v>
                </c:pt>
                <c:pt idx="145">
                  <c:v>93.428241315063019</c:v>
                </c:pt>
                <c:pt idx="146">
                  <c:v>93.428241315063019</c:v>
                </c:pt>
                <c:pt idx="147">
                  <c:v>93.552646429996557</c:v>
                </c:pt>
                <c:pt idx="148">
                  <c:v>93.552646429996557</c:v>
                </c:pt>
                <c:pt idx="149">
                  <c:v>93.552646429996557</c:v>
                </c:pt>
                <c:pt idx="150">
                  <c:v>93.552646429996557</c:v>
                </c:pt>
                <c:pt idx="151">
                  <c:v>93.552646429996557</c:v>
                </c:pt>
                <c:pt idx="152">
                  <c:v>93.552646429996557</c:v>
                </c:pt>
                <c:pt idx="153">
                  <c:v>93.552646429996557</c:v>
                </c:pt>
                <c:pt idx="154">
                  <c:v>93.677383291903183</c:v>
                </c:pt>
                <c:pt idx="155">
                  <c:v>93.677383291903183</c:v>
                </c:pt>
                <c:pt idx="156">
                  <c:v>93.677383291903183</c:v>
                </c:pt>
                <c:pt idx="157">
                  <c:v>93.677383291903183</c:v>
                </c:pt>
                <c:pt idx="158">
                  <c:v>93.677383291903183</c:v>
                </c:pt>
                <c:pt idx="159">
                  <c:v>93.677383291903183</c:v>
                </c:pt>
                <c:pt idx="160">
                  <c:v>93.677383291903183</c:v>
                </c:pt>
                <c:pt idx="161">
                  <c:v>93.677383291903183</c:v>
                </c:pt>
                <c:pt idx="162">
                  <c:v>93.802453229542593</c:v>
                </c:pt>
                <c:pt idx="163">
                  <c:v>93.802453229542593</c:v>
                </c:pt>
                <c:pt idx="164">
                  <c:v>93.802453229542593</c:v>
                </c:pt>
                <c:pt idx="165">
                  <c:v>93.802453229542593</c:v>
                </c:pt>
                <c:pt idx="166">
                  <c:v>93.802453229542593</c:v>
                </c:pt>
                <c:pt idx="167">
                  <c:v>93.802453229542593</c:v>
                </c:pt>
                <c:pt idx="168">
                  <c:v>93.802453229542593</c:v>
                </c:pt>
                <c:pt idx="169">
                  <c:v>93.802453229542593</c:v>
                </c:pt>
                <c:pt idx="170">
                  <c:v>93.802453229542593</c:v>
                </c:pt>
                <c:pt idx="171">
                  <c:v>93.92785757877995</c:v>
                </c:pt>
                <c:pt idx="172">
                  <c:v>93.92785757877995</c:v>
                </c:pt>
                <c:pt idx="173">
                  <c:v>93.92785757877995</c:v>
                </c:pt>
                <c:pt idx="174">
                  <c:v>93.92785757877995</c:v>
                </c:pt>
                <c:pt idx="175">
                  <c:v>93.92785757877995</c:v>
                </c:pt>
                <c:pt idx="176">
                  <c:v>93.92785757877995</c:v>
                </c:pt>
                <c:pt idx="177">
                  <c:v>93.92785757877995</c:v>
                </c:pt>
                <c:pt idx="178">
                  <c:v>93.92785757877995</c:v>
                </c:pt>
                <c:pt idx="179">
                  <c:v>93.92785757877995</c:v>
                </c:pt>
                <c:pt idx="180">
                  <c:v>94.05359768263375</c:v>
                </c:pt>
                <c:pt idx="181">
                  <c:v>94.05359768263375</c:v>
                </c:pt>
                <c:pt idx="182">
                  <c:v>94.05359768263375</c:v>
                </c:pt>
                <c:pt idx="183">
                  <c:v>94.05359768263375</c:v>
                </c:pt>
                <c:pt idx="184">
                  <c:v>94.05359768263375</c:v>
                </c:pt>
                <c:pt idx="185">
                  <c:v>94.05359768263375</c:v>
                </c:pt>
                <c:pt idx="186">
                  <c:v>94.05359768263375</c:v>
                </c:pt>
                <c:pt idx="187">
                  <c:v>94.05359768263375</c:v>
                </c:pt>
                <c:pt idx="188">
                  <c:v>94.05359768263375</c:v>
                </c:pt>
                <c:pt idx="189">
                  <c:v>94.05359768263375</c:v>
                </c:pt>
                <c:pt idx="190">
                  <c:v>94.05359768263375</c:v>
                </c:pt>
                <c:pt idx="191">
                  <c:v>94.05359768263375</c:v>
                </c:pt>
                <c:pt idx="192">
                  <c:v>94.05359768263375</c:v>
                </c:pt>
                <c:pt idx="193">
                  <c:v>94.179674891323586</c:v>
                </c:pt>
                <c:pt idx="194">
                  <c:v>94.179674891323586</c:v>
                </c:pt>
                <c:pt idx="195">
                  <c:v>94.179674891323586</c:v>
                </c:pt>
                <c:pt idx="196">
                  <c:v>94.179674891323586</c:v>
                </c:pt>
                <c:pt idx="197">
                  <c:v>94.179674891323586</c:v>
                </c:pt>
                <c:pt idx="198">
                  <c:v>94.179674891323586</c:v>
                </c:pt>
                <c:pt idx="199">
                  <c:v>94.30609056231863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BBA-4FE1-8CCE-7D9BA74769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2452736"/>
        <c:axId val="362453392"/>
      </c:scatterChart>
      <c:valAx>
        <c:axId val="362452736"/>
        <c:scaling>
          <c:orientation val="minMax"/>
          <c:max val="2.3010299999999999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solidFill>
                      <a:schemeClr val="tx1"/>
                    </a:solidFill>
                  </a:rPr>
                  <a:t>Ng [log]</a:t>
                </a:r>
              </a:p>
            </c:rich>
          </c:tx>
          <c:layout>
            <c:manualLayout>
              <c:xMode val="edge"/>
              <c:yMode val="edge"/>
              <c:x val="0.49565161748195202"/>
              <c:y val="0.911985646817148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2453392"/>
        <c:crosses val="autoZero"/>
        <c:crossBetween val="midCat"/>
      </c:valAx>
      <c:valAx>
        <c:axId val="362453392"/>
        <c:scaling>
          <c:orientation val="minMax"/>
          <c:max val="100"/>
          <c:min val="75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solid"/>
              <a:round/>
            </a:ln>
            <a:effectLst/>
          </c:spPr>
        </c:majorGridlines>
        <c:minorGridlines>
          <c:spPr>
            <a:ln w="12700" cap="flat" cmpd="sng" algn="ctr">
              <a:solidFill>
                <a:schemeClr val="bg1"/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solidFill>
                      <a:schemeClr val="tx1"/>
                    </a:solidFill>
                  </a:rPr>
                  <a:t>Compaction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2452736"/>
        <c:crossesAt val="1.0000000000000002E-2"/>
        <c:crossBetween val="midCat"/>
      </c:valAx>
      <c:spPr>
        <a:noFill/>
        <a:ln cap="rnd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/>
      </a:solidFill>
      <a:miter lim="800000"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475712809651756"/>
          <c:y val="0.11285939409255563"/>
          <c:w val="0.83140176340232919"/>
          <c:h val="0.72536364190374936"/>
        </c:manualLayout>
      </c:layout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362452736"/>
        <c:axId val="362453392"/>
      </c:scatterChart>
      <c:valAx>
        <c:axId val="362452736"/>
        <c:scaling>
          <c:orientation val="minMax"/>
          <c:max val="2.3010299999999999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solidFill>
                      <a:schemeClr val="tx1"/>
                    </a:solidFill>
                  </a:rPr>
                  <a:t>Ng [log]</a:t>
                </a:r>
              </a:p>
            </c:rich>
          </c:tx>
          <c:layout>
            <c:manualLayout>
              <c:xMode val="edge"/>
              <c:yMode val="edge"/>
              <c:x val="0.49565161748195202"/>
              <c:y val="0.911985646817148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2453392"/>
        <c:crosses val="autoZero"/>
        <c:crossBetween val="midCat"/>
      </c:valAx>
      <c:valAx>
        <c:axId val="362453392"/>
        <c:scaling>
          <c:orientation val="minMax"/>
          <c:max val="100"/>
          <c:min val="75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solid"/>
              <a:round/>
            </a:ln>
            <a:effectLst/>
          </c:spPr>
        </c:majorGridlines>
        <c:minorGridlines>
          <c:spPr>
            <a:ln w="12700" cap="flat" cmpd="sng" algn="ctr">
              <a:solidFill>
                <a:schemeClr val="bg1"/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solidFill>
                      <a:schemeClr val="tx1"/>
                    </a:solidFill>
                  </a:rPr>
                  <a:t>Compaction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2452736"/>
        <c:crossesAt val="1.0000000000000002E-2"/>
        <c:crossBetween val="midCat"/>
      </c:valAx>
      <c:spPr>
        <a:noFill/>
        <a:ln cap="rnd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/>
      </a:solidFill>
      <a:miter lim="800000"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475712809651756"/>
          <c:y val="0.11285939409255563"/>
          <c:w val="0.83140176340232919"/>
          <c:h val="0.7253636419037493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ysClr val="window" lastClr="FFFFFF"/>
              </a:solidFill>
              <a:ln w="19050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8385271016083373"/>
                  <c:y val="-0.1041886807819275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'[3]SP1-4.5t'!$AS$25:$AS$224</c:f>
              <c:numCache>
                <c:formatCode>General</c:formatCode>
                <c:ptCount val="200"/>
                <c:pt idx="0">
                  <c:v>0</c:v>
                </c:pt>
                <c:pt idx="1">
                  <c:v>0.3010299956639812</c:v>
                </c:pt>
                <c:pt idx="2">
                  <c:v>0.47712125471966244</c:v>
                </c:pt>
                <c:pt idx="3">
                  <c:v>0.6020599913279624</c:v>
                </c:pt>
                <c:pt idx="4">
                  <c:v>0.69897000433601886</c:v>
                </c:pt>
                <c:pt idx="5">
                  <c:v>0.77815125038364363</c:v>
                </c:pt>
                <c:pt idx="6">
                  <c:v>0.84509804001425681</c:v>
                </c:pt>
                <c:pt idx="7">
                  <c:v>0.90308998699194354</c:v>
                </c:pt>
                <c:pt idx="8">
                  <c:v>0.95424250943932487</c:v>
                </c:pt>
                <c:pt idx="9">
                  <c:v>1</c:v>
                </c:pt>
                <c:pt idx="10">
                  <c:v>1.0413926851582251</c:v>
                </c:pt>
                <c:pt idx="11">
                  <c:v>1.0791812460476249</c:v>
                </c:pt>
                <c:pt idx="12">
                  <c:v>1.1139433523068367</c:v>
                </c:pt>
                <c:pt idx="13">
                  <c:v>1.146128035678238</c:v>
                </c:pt>
                <c:pt idx="14">
                  <c:v>1.1760912590556813</c:v>
                </c:pt>
                <c:pt idx="15">
                  <c:v>1.2041199826559248</c:v>
                </c:pt>
                <c:pt idx="16">
                  <c:v>1.2304489213782739</c:v>
                </c:pt>
                <c:pt idx="17">
                  <c:v>1.255272505103306</c:v>
                </c:pt>
                <c:pt idx="18">
                  <c:v>1.2787536009528289</c:v>
                </c:pt>
                <c:pt idx="19">
                  <c:v>1.3010299956639813</c:v>
                </c:pt>
                <c:pt idx="20">
                  <c:v>1.3222192947339193</c:v>
                </c:pt>
                <c:pt idx="21">
                  <c:v>1.3424226808222062</c:v>
                </c:pt>
                <c:pt idx="22">
                  <c:v>1.3617278360175928</c:v>
                </c:pt>
                <c:pt idx="23">
                  <c:v>1.3802112417116059</c:v>
                </c:pt>
                <c:pt idx="24">
                  <c:v>1.3979400086720377</c:v>
                </c:pt>
                <c:pt idx="25">
                  <c:v>1.414973347970818</c:v>
                </c:pt>
                <c:pt idx="26">
                  <c:v>1.4313637641589874</c:v>
                </c:pt>
                <c:pt idx="27">
                  <c:v>1.4471580313422192</c:v>
                </c:pt>
                <c:pt idx="28">
                  <c:v>1.4623979978989561</c:v>
                </c:pt>
                <c:pt idx="29">
                  <c:v>1.4771212547196624</c:v>
                </c:pt>
                <c:pt idx="30">
                  <c:v>1.4913616938342726</c:v>
                </c:pt>
                <c:pt idx="31">
                  <c:v>1.505149978319906</c:v>
                </c:pt>
                <c:pt idx="32">
                  <c:v>1.5185139398778875</c:v>
                </c:pt>
                <c:pt idx="33">
                  <c:v>1.5314789170422551</c:v>
                </c:pt>
                <c:pt idx="34">
                  <c:v>1.5440680443502757</c:v>
                </c:pt>
                <c:pt idx="35">
                  <c:v>1.5563025007672873</c:v>
                </c:pt>
                <c:pt idx="36">
                  <c:v>1.568201724066995</c:v>
                </c:pt>
                <c:pt idx="37">
                  <c:v>1.5797835966168101</c:v>
                </c:pt>
                <c:pt idx="38">
                  <c:v>1.5910646070264991</c:v>
                </c:pt>
                <c:pt idx="39">
                  <c:v>1.6020599913279623</c:v>
                </c:pt>
                <c:pt idx="40">
                  <c:v>1.6127838567197355</c:v>
                </c:pt>
                <c:pt idx="41">
                  <c:v>1.6232492903979006</c:v>
                </c:pt>
                <c:pt idx="42">
                  <c:v>1.6334684555795864</c:v>
                </c:pt>
                <c:pt idx="43">
                  <c:v>1.6434526764861874</c:v>
                </c:pt>
                <c:pt idx="44">
                  <c:v>1.6532125137753437</c:v>
                </c:pt>
                <c:pt idx="45">
                  <c:v>1.6627578316815741</c:v>
                </c:pt>
                <c:pt idx="46">
                  <c:v>1.6720978579357175</c:v>
                </c:pt>
                <c:pt idx="47">
                  <c:v>1.6812412373755872</c:v>
                </c:pt>
                <c:pt idx="48">
                  <c:v>1.6901960800285136</c:v>
                </c:pt>
                <c:pt idx="49">
                  <c:v>1.6989700043360187</c:v>
                </c:pt>
                <c:pt idx="50">
                  <c:v>1.7075701760979363</c:v>
                </c:pt>
                <c:pt idx="51">
                  <c:v>1.7160033436347992</c:v>
                </c:pt>
                <c:pt idx="52">
                  <c:v>1.7242758696007889</c:v>
                </c:pt>
                <c:pt idx="53">
                  <c:v>1.7323937598229686</c:v>
                </c:pt>
                <c:pt idx="54">
                  <c:v>1.7403626894942439</c:v>
                </c:pt>
                <c:pt idx="55">
                  <c:v>1.7481880270062005</c:v>
                </c:pt>
                <c:pt idx="56">
                  <c:v>1.7558748556724915</c:v>
                </c:pt>
                <c:pt idx="57">
                  <c:v>1.7634279935629373</c:v>
                </c:pt>
                <c:pt idx="58">
                  <c:v>1.7708520116421442</c:v>
                </c:pt>
                <c:pt idx="59">
                  <c:v>1.7781512503836436</c:v>
                </c:pt>
                <c:pt idx="60">
                  <c:v>1.7853298350107671</c:v>
                </c:pt>
                <c:pt idx="61">
                  <c:v>1.7923916894982539</c:v>
                </c:pt>
                <c:pt idx="62">
                  <c:v>1.7993405494535817</c:v>
                </c:pt>
                <c:pt idx="63">
                  <c:v>1.8061799739838871</c:v>
                </c:pt>
                <c:pt idx="64">
                  <c:v>1.8129133566428555</c:v>
                </c:pt>
                <c:pt idx="65">
                  <c:v>1.8195439355418688</c:v>
                </c:pt>
                <c:pt idx="66">
                  <c:v>1.8260748027008264</c:v>
                </c:pt>
                <c:pt idx="67">
                  <c:v>1.8325089127062364</c:v>
                </c:pt>
                <c:pt idx="68">
                  <c:v>1.8388490907372552</c:v>
                </c:pt>
                <c:pt idx="69">
                  <c:v>1.8450980400142569</c:v>
                </c:pt>
                <c:pt idx="70">
                  <c:v>1.8512583487190752</c:v>
                </c:pt>
                <c:pt idx="71">
                  <c:v>1.8573324964312685</c:v>
                </c:pt>
                <c:pt idx="72">
                  <c:v>1.8633228601204559</c:v>
                </c:pt>
                <c:pt idx="73">
                  <c:v>1.8692317197309762</c:v>
                </c:pt>
                <c:pt idx="74">
                  <c:v>1.8750612633917001</c:v>
                </c:pt>
                <c:pt idx="75">
                  <c:v>1.8808135922807914</c:v>
                </c:pt>
                <c:pt idx="76">
                  <c:v>1.8864907251724818</c:v>
                </c:pt>
                <c:pt idx="77">
                  <c:v>1.8920946026904804</c:v>
                </c:pt>
                <c:pt idx="78">
                  <c:v>1.8976270912904414</c:v>
                </c:pt>
                <c:pt idx="79">
                  <c:v>1.9030899869919435</c:v>
                </c:pt>
                <c:pt idx="80">
                  <c:v>1.9084850188786497</c:v>
                </c:pt>
                <c:pt idx="81">
                  <c:v>1.9138138523837167</c:v>
                </c:pt>
                <c:pt idx="82">
                  <c:v>1.919078092376074</c:v>
                </c:pt>
                <c:pt idx="83">
                  <c:v>1.9242792860618816</c:v>
                </c:pt>
                <c:pt idx="84">
                  <c:v>1.9294189257142926</c:v>
                </c:pt>
                <c:pt idx="85">
                  <c:v>1.9344984512435677</c:v>
                </c:pt>
                <c:pt idx="86">
                  <c:v>1.9395192526186185</c:v>
                </c:pt>
                <c:pt idx="87">
                  <c:v>1.9444826721501687</c:v>
                </c:pt>
                <c:pt idx="88">
                  <c:v>1.9493900066449128</c:v>
                </c:pt>
                <c:pt idx="89">
                  <c:v>1.954242509439325</c:v>
                </c:pt>
                <c:pt idx="90">
                  <c:v>1.9590413923210936</c:v>
                </c:pt>
                <c:pt idx="91">
                  <c:v>1.9637878273455553</c:v>
                </c:pt>
                <c:pt idx="92">
                  <c:v>1.968482948553935</c:v>
                </c:pt>
                <c:pt idx="93">
                  <c:v>1.9731278535996986</c:v>
                </c:pt>
                <c:pt idx="94">
                  <c:v>1.9777236052888478</c:v>
                </c:pt>
                <c:pt idx="95">
                  <c:v>1.9822712330395684</c:v>
                </c:pt>
                <c:pt idx="96">
                  <c:v>1.9867717342662448</c:v>
                </c:pt>
                <c:pt idx="97">
                  <c:v>1.9912260756924949</c:v>
                </c:pt>
                <c:pt idx="98">
                  <c:v>1.9956351945975499</c:v>
                </c:pt>
                <c:pt idx="99">
                  <c:v>2</c:v>
                </c:pt>
                <c:pt idx="100">
                  <c:v>2.0043213737826426</c:v>
                </c:pt>
                <c:pt idx="101">
                  <c:v>2.0086001717619175</c:v>
                </c:pt>
                <c:pt idx="102">
                  <c:v>2.012837224705172</c:v>
                </c:pt>
                <c:pt idx="103">
                  <c:v>2.0170333392987803</c:v>
                </c:pt>
                <c:pt idx="104">
                  <c:v>2.0211892990699383</c:v>
                </c:pt>
                <c:pt idx="105">
                  <c:v>2.0253058652647704</c:v>
                </c:pt>
                <c:pt idx="106">
                  <c:v>2.0293837776852097</c:v>
                </c:pt>
                <c:pt idx="107">
                  <c:v>2.0334237554869499</c:v>
                </c:pt>
                <c:pt idx="108">
                  <c:v>2.0374264979406238</c:v>
                </c:pt>
                <c:pt idx="109">
                  <c:v>2.0413926851582249</c:v>
                </c:pt>
                <c:pt idx="110">
                  <c:v>2.0453229787866576</c:v>
                </c:pt>
                <c:pt idx="111">
                  <c:v>2.0492180226701815</c:v>
                </c:pt>
                <c:pt idx="112">
                  <c:v>2.0530784434834195</c:v>
                </c:pt>
                <c:pt idx="113">
                  <c:v>2.0569048513364727</c:v>
                </c:pt>
                <c:pt idx="114">
                  <c:v>2.0606978403536118</c:v>
                </c:pt>
                <c:pt idx="115">
                  <c:v>2.0644579892269186</c:v>
                </c:pt>
                <c:pt idx="116">
                  <c:v>2.0681858617461617</c:v>
                </c:pt>
                <c:pt idx="117">
                  <c:v>2.0718820073061255</c:v>
                </c:pt>
                <c:pt idx="118">
                  <c:v>2.0755469613925306</c:v>
                </c:pt>
                <c:pt idx="119">
                  <c:v>2.0791812460476247</c:v>
                </c:pt>
                <c:pt idx="120">
                  <c:v>2.0827853703164503</c:v>
                </c:pt>
                <c:pt idx="121">
                  <c:v>2.0863598306747484</c:v>
                </c:pt>
                <c:pt idx="122">
                  <c:v>2.0899051114393981</c:v>
                </c:pt>
                <c:pt idx="123">
                  <c:v>2.0934216851622351</c:v>
                </c:pt>
                <c:pt idx="124">
                  <c:v>2.0969100130080562</c:v>
                </c:pt>
                <c:pt idx="125">
                  <c:v>2.1003705451175629</c:v>
                </c:pt>
                <c:pt idx="126">
                  <c:v>2.1038037209559568</c:v>
                </c:pt>
                <c:pt idx="127">
                  <c:v>2.1072099696478683</c:v>
                </c:pt>
                <c:pt idx="128">
                  <c:v>2.1105897102992488</c:v>
                </c:pt>
                <c:pt idx="129">
                  <c:v>2.1139433523068369</c:v>
                </c:pt>
                <c:pt idx="130">
                  <c:v>2.1172712956557644</c:v>
                </c:pt>
                <c:pt idx="131">
                  <c:v>2.12057393120585</c:v>
                </c:pt>
                <c:pt idx="132">
                  <c:v>2.1238516409670858</c:v>
                </c:pt>
                <c:pt idx="133">
                  <c:v>2.1271047983648077</c:v>
                </c:pt>
                <c:pt idx="134">
                  <c:v>2.1303337684950061</c:v>
                </c:pt>
                <c:pt idx="135">
                  <c:v>2.1335389083702174</c:v>
                </c:pt>
                <c:pt idx="136">
                  <c:v>2.1367205671564067</c:v>
                </c:pt>
                <c:pt idx="137">
                  <c:v>2.1398790864012365</c:v>
                </c:pt>
                <c:pt idx="138">
                  <c:v>2.143014800254095</c:v>
                </c:pt>
                <c:pt idx="139">
                  <c:v>2.1461280356782382</c:v>
                </c:pt>
                <c:pt idx="140">
                  <c:v>2.1492191126553797</c:v>
                </c:pt>
                <c:pt idx="141">
                  <c:v>2.1522883443830563</c:v>
                </c:pt>
                <c:pt idx="142">
                  <c:v>2.1553360374650619</c:v>
                </c:pt>
                <c:pt idx="143">
                  <c:v>2.1583624920952498</c:v>
                </c:pt>
                <c:pt idx="144">
                  <c:v>2.1613680022349748</c:v>
                </c:pt>
                <c:pt idx="145">
                  <c:v>2.1643528557844371</c:v>
                </c:pt>
                <c:pt idx="146">
                  <c:v>2.167317334748176</c:v>
                </c:pt>
                <c:pt idx="147">
                  <c:v>2.1702617153949575</c:v>
                </c:pt>
                <c:pt idx="148">
                  <c:v>2.173186268412274</c:v>
                </c:pt>
                <c:pt idx="149">
                  <c:v>2.1760912590556813</c:v>
                </c:pt>
                <c:pt idx="150">
                  <c:v>2.1789769472931693</c:v>
                </c:pt>
                <c:pt idx="151">
                  <c:v>2.1818435879447726</c:v>
                </c:pt>
                <c:pt idx="152">
                  <c:v>2.1846914308175989</c:v>
                </c:pt>
                <c:pt idx="153">
                  <c:v>2.1875207208364631</c:v>
                </c:pt>
                <c:pt idx="154">
                  <c:v>2.1903316981702914</c:v>
                </c:pt>
                <c:pt idx="155">
                  <c:v>2.1931245983544616</c:v>
                </c:pt>
                <c:pt idx="156">
                  <c:v>2.1958996524092336</c:v>
                </c:pt>
                <c:pt idx="157">
                  <c:v>2.1986570869544226</c:v>
                </c:pt>
                <c:pt idx="158">
                  <c:v>2.2013971243204513</c:v>
                </c:pt>
                <c:pt idx="159">
                  <c:v>2.2041199826559246</c:v>
                </c:pt>
                <c:pt idx="160">
                  <c:v>2.2068258760318495</c:v>
                </c:pt>
                <c:pt idx="161">
                  <c:v>2.2095150145426308</c:v>
                </c:pt>
                <c:pt idx="162">
                  <c:v>2.2121876044039577</c:v>
                </c:pt>
                <c:pt idx="163">
                  <c:v>2.214843848047698</c:v>
                </c:pt>
                <c:pt idx="164">
                  <c:v>2.2174839442139063</c:v>
                </c:pt>
                <c:pt idx="165">
                  <c:v>2.220108088040055</c:v>
                </c:pt>
                <c:pt idx="166">
                  <c:v>2.2227164711475833</c:v>
                </c:pt>
                <c:pt idx="167">
                  <c:v>2.2253092817258628</c:v>
                </c:pt>
                <c:pt idx="168">
                  <c:v>2.2278867046136734</c:v>
                </c:pt>
                <c:pt idx="169">
                  <c:v>2.2304489213782741</c:v>
                </c:pt>
                <c:pt idx="170">
                  <c:v>2.2329961103921536</c:v>
                </c:pt>
                <c:pt idx="171">
                  <c:v>2.2355284469075487</c:v>
                </c:pt>
                <c:pt idx="172">
                  <c:v>2.2380461031287955</c:v>
                </c:pt>
                <c:pt idx="173">
                  <c:v>2.2405492482825999</c:v>
                </c:pt>
                <c:pt idx="174">
                  <c:v>2.2430380486862944</c:v>
                </c:pt>
                <c:pt idx="175">
                  <c:v>2.2455126678141499</c:v>
                </c:pt>
                <c:pt idx="176">
                  <c:v>2.2479732663618068</c:v>
                </c:pt>
                <c:pt idx="177">
                  <c:v>2.2504200023088941</c:v>
                </c:pt>
                <c:pt idx="178">
                  <c:v>2.2528530309798933</c:v>
                </c:pt>
                <c:pt idx="179">
                  <c:v>2.255272505103306</c:v>
                </c:pt>
                <c:pt idx="180">
                  <c:v>2.2576785748691846</c:v>
                </c:pt>
                <c:pt idx="181">
                  <c:v>2.2600713879850747</c:v>
                </c:pt>
                <c:pt idx="182">
                  <c:v>2.2624510897304293</c:v>
                </c:pt>
                <c:pt idx="183">
                  <c:v>2.2648178230095364</c:v>
                </c:pt>
                <c:pt idx="184">
                  <c:v>2.2671717284030137</c:v>
                </c:pt>
                <c:pt idx="185">
                  <c:v>2.2695129442179165</c:v>
                </c:pt>
                <c:pt idx="186">
                  <c:v>2.271841606536499</c:v>
                </c:pt>
                <c:pt idx="187">
                  <c:v>2.27415784926368</c:v>
                </c:pt>
                <c:pt idx="188">
                  <c:v>2.2764618041732443</c:v>
                </c:pt>
                <c:pt idx="189">
                  <c:v>2.2787536009528289</c:v>
                </c:pt>
                <c:pt idx="190">
                  <c:v>2.2810333672477277</c:v>
                </c:pt>
                <c:pt idx="191">
                  <c:v>2.2833012287035497</c:v>
                </c:pt>
                <c:pt idx="192">
                  <c:v>2.2855573090077739</c:v>
                </c:pt>
                <c:pt idx="193">
                  <c:v>2.287801729930226</c:v>
                </c:pt>
                <c:pt idx="194">
                  <c:v>2.2900346113625178</c:v>
                </c:pt>
                <c:pt idx="195">
                  <c:v>2.2922560713564759</c:v>
                </c:pt>
                <c:pt idx="196">
                  <c:v>2.2944662261615929</c:v>
                </c:pt>
                <c:pt idx="197">
                  <c:v>2.2966651902615309</c:v>
                </c:pt>
                <c:pt idx="198">
                  <c:v>2.2988530764097068</c:v>
                </c:pt>
                <c:pt idx="199">
                  <c:v>2.3010299956639813</c:v>
                </c:pt>
              </c:numCache>
            </c:numRef>
          </c:xVal>
          <c:yVal>
            <c:numRef>
              <c:f>'[3]SP1-4.5t'!$AX$25:$AX$224</c:f>
              <c:numCache>
                <c:formatCode>General</c:formatCode>
                <c:ptCount val="200"/>
                <c:pt idx="0">
                  <c:v>79.567426352126162</c:v>
                </c:pt>
                <c:pt idx="1">
                  <c:v>80.294899964488451</c:v>
                </c:pt>
                <c:pt idx="2">
                  <c:v>81.790497635538273</c:v>
                </c:pt>
                <c:pt idx="3">
                  <c:v>82.559385979938185</c:v>
                </c:pt>
                <c:pt idx="4">
                  <c:v>83.244120223847617</c:v>
                </c:pt>
                <c:pt idx="5">
                  <c:v>83.740211524347302</c:v>
                </c:pt>
                <c:pt idx="6">
                  <c:v>84.242251161783457</c:v>
                </c:pt>
                <c:pt idx="7">
                  <c:v>84.546374812186997</c:v>
                </c:pt>
                <c:pt idx="8">
                  <c:v>85.058156742042854</c:v>
                </c:pt>
                <c:pt idx="9">
                  <c:v>85.368210776339481</c:v>
                </c:pt>
                <c:pt idx="10">
                  <c:v>85.57617231294445</c:v>
                </c:pt>
                <c:pt idx="11">
                  <c:v>85.995149900767913</c:v>
                </c:pt>
                <c:pt idx="12">
                  <c:v>86.206180943469192</c:v>
                </c:pt>
                <c:pt idx="13">
                  <c:v>86.418250269283405</c:v>
                </c:pt>
                <c:pt idx="14">
                  <c:v>86.631365559713203</c:v>
                </c:pt>
                <c:pt idx="15">
                  <c:v>86.845534572221766</c:v>
                </c:pt>
                <c:pt idx="16">
                  <c:v>87.060765141173988</c:v>
                </c:pt>
                <c:pt idx="17">
                  <c:v>87.277065178791787</c:v>
                </c:pt>
                <c:pt idx="18">
                  <c:v>87.385618742447036</c:v>
                </c:pt>
                <c:pt idx="19">
                  <c:v>87.603537991181298</c:v>
                </c:pt>
                <c:pt idx="20">
                  <c:v>87.822546836159262</c:v>
                </c:pt>
                <c:pt idx="21">
                  <c:v>87.932462414176968</c:v>
                </c:pt>
                <c:pt idx="22">
                  <c:v>88.042653469833851</c:v>
                </c:pt>
                <c:pt idx="23">
                  <c:v>88.263866166994219</c:v>
                </c:pt>
                <c:pt idx="24">
                  <c:v>88.374889898021877</c:v>
                </c:pt>
                <c:pt idx="25">
                  <c:v>88.486193285802756</c:v>
                </c:pt>
                <c:pt idx="26">
                  <c:v>88.597777388306937</c:v>
                </c:pt>
                <c:pt idx="27">
                  <c:v>88.709643268847714</c:v>
                </c:pt>
                <c:pt idx="28">
                  <c:v>88.821791996115564</c:v>
                </c:pt>
                <c:pt idx="29">
                  <c:v>88.934224644211895</c:v>
                </c:pt>
                <c:pt idx="30">
                  <c:v>89.046942292683653</c:v>
                </c:pt>
                <c:pt idx="31">
                  <c:v>89.159946026557606</c:v>
                </c:pt>
                <c:pt idx="32">
                  <c:v>89.273236936375341</c:v>
                </c:pt>
                <c:pt idx="33">
                  <c:v>89.386816118228239</c:v>
                </c:pt>
                <c:pt idx="34">
                  <c:v>89.386816118228239</c:v>
                </c:pt>
                <c:pt idx="35">
                  <c:v>89.500684673792861</c:v>
                </c:pt>
                <c:pt idx="36">
                  <c:v>89.614843710366571</c:v>
                </c:pt>
                <c:pt idx="37">
                  <c:v>89.729294340903436</c:v>
                </c:pt>
                <c:pt idx="38">
                  <c:v>89.729294340903436</c:v>
                </c:pt>
                <c:pt idx="39">
                  <c:v>89.844037684050377</c:v>
                </c:pt>
                <c:pt idx="40">
                  <c:v>89.95907486418362</c:v>
                </c:pt>
                <c:pt idx="41">
                  <c:v>89.95907486418362</c:v>
                </c:pt>
                <c:pt idx="42">
                  <c:v>90.074407011445402</c:v>
                </c:pt>
                <c:pt idx="43">
                  <c:v>90.190035261781006</c:v>
                </c:pt>
                <c:pt idx="44">
                  <c:v>90.190035261781006</c:v>
                </c:pt>
                <c:pt idx="45">
                  <c:v>90.305960756976077</c:v>
                </c:pt>
                <c:pt idx="46">
                  <c:v>90.305960756976077</c:v>
                </c:pt>
                <c:pt idx="47">
                  <c:v>90.422184644694198</c:v>
                </c:pt>
                <c:pt idx="48">
                  <c:v>90.422184644694198</c:v>
                </c:pt>
                <c:pt idx="49">
                  <c:v>90.538708078514688</c:v>
                </c:pt>
                <c:pt idx="50">
                  <c:v>90.538708078514688</c:v>
                </c:pt>
                <c:pt idx="51">
                  <c:v>90.65553221797083</c:v>
                </c:pt>
                <c:pt idx="52">
                  <c:v>90.65553221797083</c:v>
                </c:pt>
                <c:pt idx="53">
                  <c:v>90.772658228588355</c:v>
                </c:pt>
                <c:pt idx="54">
                  <c:v>90.772658228588355</c:v>
                </c:pt>
                <c:pt idx="55">
                  <c:v>90.890087281924195</c:v>
                </c:pt>
                <c:pt idx="56">
                  <c:v>90.890087281924195</c:v>
                </c:pt>
                <c:pt idx="57">
                  <c:v>91.007820555605448</c:v>
                </c:pt>
                <c:pt idx="58">
                  <c:v>91.007820555605448</c:v>
                </c:pt>
                <c:pt idx="59">
                  <c:v>91.007820555605448</c:v>
                </c:pt>
                <c:pt idx="60">
                  <c:v>91.125859233368857</c:v>
                </c:pt>
                <c:pt idx="61">
                  <c:v>91.125859233368857</c:v>
                </c:pt>
                <c:pt idx="62">
                  <c:v>91.244204505100527</c:v>
                </c:pt>
                <c:pt idx="63">
                  <c:v>91.244204505100527</c:v>
                </c:pt>
                <c:pt idx="64">
                  <c:v>91.244204505100527</c:v>
                </c:pt>
                <c:pt idx="65">
                  <c:v>91.362857566875689</c:v>
                </c:pt>
                <c:pt idx="66">
                  <c:v>91.362857566875689</c:v>
                </c:pt>
                <c:pt idx="67">
                  <c:v>91.481819620999218</c:v>
                </c:pt>
                <c:pt idx="68">
                  <c:v>91.481819620999218</c:v>
                </c:pt>
                <c:pt idx="69">
                  <c:v>91.481819620999218</c:v>
                </c:pt>
                <c:pt idx="70">
                  <c:v>91.601091876046141</c:v>
                </c:pt>
                <c:pt idx="71">
                  <c:v>91.601091876046141</c:v>
                </c:pt>
                <c:pt idx="72">
                  <c:v>91.601091876046141</c:v>
                </c:pt>
                <c:pt idx="73">
                  <c:v>91.720675546902598</c:v>
                </c:pt>
                <c:pt idx="74">
                  <c:v>91.720675546902598</c:v>
                </c:pt>
                <c:pt idx="75">
                  <c:v>91.720675546902598</c:v>
                </c:pt>
                <c:pt idx="76">
                  <c:v>91.840571854807052</c:v>
                </c:pt>
                <c:pt idx="77">
                  <c:v>91.840571854807052</c:v>
                </c:pt>
                <c:pt idx="78">
                  <c:v>91.840571854807052</c:v>
                </c:pt>
                <c:pt idx="79">
                  <c:v>91.840571854807052</c:v>
                </c:pt>
                <c:pt idx="80">
                  <c:v>91.960782027391858</c:v>
                </c:pt>
                <c:pt idx="81">
                  <c:v>91.960782027391858</c:v>
                </c:pt>
                <c:pt idx="82">
                  <c:v>91.960782027391858</c:v>
                </c:pt>
                <c:pt idx="83">
                  <c:v>91.960782027391858</c:v>
                </c:pt>
                <c:pt idx="84">
                  <c:v>92.081307298725292</c:v>
                </c:pt>
                <c:pt idx="85">
                  <c:v>92.081307298725292</c:v>
                </c:pt>
                <c:pt idx="86">
                  <c:v>92.081307298725292</c:v>
                </c:pt>
                <c:pt idx="87">
                  <c:v>92.202148909353525</c:v>
                </c:pt>
                <c:pt idx="88">
                  <c:v>92.202148909353525</c:v>
                </c:pt>
                <c:pt idx="89">
                  <c:v>92.202148909353525</c:v>
                </c:pt>
                <c:pt idx="90">
                  <c:v>92.202148909353525</c:v>
                </c:pt>
                <c:pt idx="91">
                  <c:v>92.323308106343489</c:v>
                </c:pt>
                <c:pt idx="92">
                  <c:v>92.323308106343489</c:v>
                </c:pt>
                <c:pt idx="93">
                  <c:v>92.323308106343489</c:v>
                </c:pt>
                <c:pt idx="94">
                  <c:v>92.444786143325516</c:v>
                </c:pt>
                <c:pt idx="95">
                  <c:v>92.444786143325516</c:v>
                </c:pt>
                <c:pt idx="96">
                  <c:v>92.444786143325516</c:v>
                </c:pt>
                <c:pt idx="97">
                  <c:v>92.444786143325516</c:v>
                </c:pt>
                <c:pt idx="98">
                  <c:v>92.444786143325516</c:v>
                </c:pt>
                <c:pt idx="99">
                  <c:v>92.566584280536745</c:v>
                </c:pt>
                <c:pt idx="100">
                  <c:v>92.566584280536745</c:v>
                </c:pt>
                <c:pt idx="101">
                  <c:v>92.566584280536745</c:v>
                </c:pt>
                <c:pt idx="102">
                  <c:v>92.566584280536745</c:v>
                </c:pt>
                <c:pt idx="103">
                  <c:v>92.688703784864643</c:v>
                </c:pt>
                <c:pt idx="104">
                  <c:v>92.688703784864643</c:v>
                </c:pt>
                <c:pt idx="105">
                  <c:v>92.688703784864643</c:v>
                </c:pt>
                <c:pt idx="106">
                  <c:v>92.688703784864643</c:v>
                </c:pt>
                <c:pt idx="107">
                  <c:v>92.688703784864643</c:v>
                </c:pt>
                <c:pt idx="108">
                  <c:v>92.811145929890898</c:v>
                </c:pt>
                <c:pt idx="109">
                  <c:v>92.811145929890898</c:v>
                </c:pt>
                <c:pt idx="110">
                  <c:v>92.811145929890898</c:v>
                </c:pt>
                <c:pt idx="111">
                  <c:v>92.811145929890898</c:v>
                </c:pt>
                <c:pt idx="112">
                  <c:v>92.811145929890898</c:v>
                </c:pt>
                <c:pt idx="113">
                  <c:v>92.933911995935702</c:v>
                </c:pt>
                <c:pt idx="114">
                  <c:v>92.933911995935702</c:v>
                </c:pt>
                <c:pt idx="115">
                  <c:v>92.933911995935702</c:v>
                </c:pt>
                <c:pt idx="116">
                  <c:v>92.933911995935702</c:v>
                </c:pt>
                <c:pt idx="117">
                  <c:v>92.933911995935702</c:v>
                </c:pt>
                <c:pt idx="118">
                  <c:v>92.933911995935702</c:v>
                </c:pt>
                <c:pt idx="119">
                  <c:v>93.057003270102527</c:v>
                </c:pt>
                <c:pt idx="120">
                  <c:v>93.057003270102527</c:v>
                </c:pt>
                <c:pt idx="121">
                  <c:v>93.057003270102527</c:v>
                </c:pt>
                <c:pt idx="122">
                  <c:v>93.057003270102527</c:v>
                </c:pt>
                <c:pt idx="123">
                  <c:v>93.057003270102527</c:v>
                </c:pt>
                <c:pt idx="124">
                  <c:v>93.057003270102527</c:v>
                </c:pt>
                <c:pt idx="125">
                  <c:v>93.057003270102527</c:v>
                </c:pt>
                <c:pt idx="126">
                  <c:v>93.180421046322806</c:v>
                </c:pt>
                <c:pt idx="127">
                  <c:v>93.180421046322806</c:v>
                </c:pt>
                <c:pt idx="128">
                  <c:v>93.180421046322806</c:v>
                </c:pt>
                <c:pt idx="129">
                  <c:v>93.180421046322806</c:v>
                </c:pt>
                <c:pt idx="130">
                  <c:v>93.180421046322806</c:v>
                </c:pt>
                <c:pt idx="131">
                  <c:v>93.180421046322806</c:v>
                </c:pt>
                <c:pt idx="132">
                  <c:v>93.180421046322806</c:v>
                </c:pt>
                <c:pt idx="133">
                  <c:v>93.304166625401592</c:v>
                </c:pt>
                <c:pt idx="134">
                  <c:v>93.304166625401592</c:v>
                </c:pt>
                <c:pt idx="135">
                  <c:v>93.304166625401592</c:v>
                </c:pt>
                <c:pt idx="136">
                  <c:v>93.304166625401592</c:v>
                </c:pt>
                <c:pt idx="137">
                  <c:v>93.304166625401592</c:v>
                </c:pt>
                <c:pt idx="138">
                  <c:v>93.304166625401592</c:v>
                </c:pt>
                <c:pt idx="139">
                  <c:v>93.304166625401592</c:v>
                </c:pt>
                <c:pt idx="140">
                  <c:v>93.428241315063019</c:v>
                </c:pt>
                <c:pt idx="141">
                  <c:v>93.428241315063019</c:v>
                </c:pt>
                <c:pt idx="142">
                  <c:v>93.428241315063019</c:v>
                </c:pt>
                <c:pt idx="143">
                  <c:v>93.428241315063019</c:v>
                </c:pt>
                <c:pt idx="144">
                  <c:v>93.428241315063019</c:v>
                </c:pt>
                <c:pt idx="145">
                  <c:v>93.428241315063019</c:v>
                </c:pt>
                <c:pt idx="146">
                  <c:v>93.428241315063019</c:v>
                </c:pt>
                <c:pt idx="147">
                  <c:v>93.552646429996557</c:v>
                </c:pt>
                <c:pt idx="148">
                  <c:v>93.552646429996557</c:v>
                </c:pt>
                <c:pt idx="149">
                  <c:v>93.552646429996557</c:v>
                </c:pt>
                <c:pt idx="150">
                  <c:v>93.552646429996557</c:v>
                </c:pt>
                <c:pt idx="151">
                  <c:v>93.552646429996557</c:v>
                </c:pt>
                <c:pt idx="152">
                  <c:v>93.552646429996557</c:v>
                </c:pt>
                <c:pt idx="153">
                  <c:v>93.552646429996557</c:v>
                </c:pt>
                <c:pt idx="154">
                  <c:v>93.677383291903183</c:v>
                </c:pt>
                <c:pt idx="155">
                  <c:v>93.677383291903183</c:v>
                </c:pt>
                <c:pt idx="156">
                  <c:v>93.677383291903183</c:v>
                </c:pt>
                <c:pt idx="157">
                  <c:v>93.677383291903183</c:v>
                </c:pt>
                <c:pt idx="158">
                  <c:v>93.677383291903183</c:v>
                </c:pt>
                <c:pt idx="159">
                  <c:v>93.677383291903183</c:v>
                </c:pt>
                <c:pt idx="160">
                  <c:v>93.677383291903183</c:v>
                </c:pt>
                <c:pt idx="161">
                  <c:v>93.677383291903183</c:v>
                </c:pt>
                <c:pt idx="162">
                  <c:v>93.802453229542593</c:v>
                </c:pt>
                <c:pt idx="163">
                  <c:v>93.802453229542593</c:v>
                </c:pt>
                <c:pt idx="164">
                  <c:v>93.802453229542593</c:v>
                </c:pt>
                <c:pt idx="165">
                  <c:v>93.802453229542593</c:v>
                </c:pt>
                <c:pt idx="166">
                  <c:v>93.802453229542593</c:v>
                </c:pt>
                <c:pt idx="167">
                  <c:v>93.802453229542593</c:v>
                </c:pt>
                <c:pt idx="168">
                  <c:v>93.802453229542593</c:v>
                </c:pt>
                <c:pt idx="169">
                  <c:v>93.802453229542593</c:v>
                </c:pt>
                <c:pt idx="170">
                  <c:v>93.802453229542593</c:v>
                </c:pt>
                <c:pt idx="171">
                  <c:v>93.92785757877995</c:v>
                </c:pt>
                <c:pt idx="172">
                  <c:v>93.92785757877995</c:v>
                </c:pt>
                <c:pt idx="173">
                  <c:v>93.92785757877995</c:v>
                </c:pt>
                <c:pt idx="174">
                  <c:v>93.92785757877995</c:v>
                </c:pt>
                <c:pt idx="175">
                  <c:v>93.92785757877995</c:v>
                </c:pt>
                <c:pt idx="176">
                  <c:v>93.92785757877995</c:v>
                </c:pt>
                <c:pt idx="177">
                  <c:v>93.92785757877995</c:v>
                </c:pt>
                <c:pt idx="178">
                  <c:v>93.92785757877995</c:v>
                </c:pt>
                <c:pt idx="179">
                  <c:v>93.92785757877995</c:v>
                </c:pt>
                <c:pt idx="180">
                  <c:v>94.05359768263375</c:v>
                </c:pt>
                <c:pt idx="181">
                  <c:v>94.05359768263375</c:v>
                </c:pt>
                <c:pt idx="182">
                  <c:v>94.05359768263375</c:v>
                </c:pt>
                <c:pt idx="183">
                  <c:v>94.05359768263375</c:v>
                </c:pt>
                <c:pt idx="184">
                  <c:v>94.05359768263375</c:v>
                </c:pt>
                <c:pt idx="185">
                  <c:v>94.05359768263375</c:v>
                </c:pt>
                <c:pt idx="186">
                  <c:v>94.05359768263375</c:v>
                </c:pt>
                <c:pt idx="187">
                  <c:v>94.05359768263375</c:v>
                </c:pt>
                <c:pt idx="188">
                  <c:v>94.05359768263375</c:v>
                </c:pt>
                <c:pt idx="189">
                  <c:v>94.05359768263375</c:v>
                </c:pt>
                <c:pt idx="190">
                  <c:v>94.05359768263375</c:v>
                </c:pt>
                <c:pt idx="191">
                  <c:v>94.05359768263375</c:v>
                </c:pt>
                <c:pt idx="192">
                  <c:v>94.05359768263375</c:v>
                </c:pt>
                <c:pt idx="193">
                  <c:v>94.179674891323586</c:v>
                </c:pt>
                <c:pt idx="194">
                  <c:v>94.179674891323586</c:v>
                </c:pt>
                <c:pt idx="195">
                  <c:v>94.179674891323586</c:v>
                </c:pt>
                <c:pt idx="196">
                  <c:v>94.179674891323586</c:v>
                </c:pt>
                <c:pt idx="197">
                  <c:v>94.179674891323586</c:v>
                </c:pt>
                <c:pt idx="198">
                  <c:v>94.179674891323586</c:v>
                </c:pt>
                <c:pt idx="199">
                  <c:v>94.30609056231863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7B4-435A-A525-BAE38489FE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2452736"/>
        <c:axId val="362453392"/>
      </c:scatterChart>
      <c:valAx>
        <c:axId val="362452736"/>
        <c:scaling>
          <c:orientation val="minMax"/>
          <c:max val="2.3010299999999999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solidFill>
                      <a:schemeClr val="tx1"/>
                    </a:solidFill>
                  </a:rPr>
                  <a:t>Ng [log]</a:t>
                </a:r>
              </a:p>
            </c:rich>
          </c:tx>
          <c:layout>
            <c:manualLayout>
              <c:xMode val="edge"/>
              <c:yMode val="edge"/>
              <c:x val="0.49565161748195202"/>
              <c:y val="0.911985646817148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2453392"/>
        <c:crosses val="autoZero"/>
        <c:crossBetween val="midCat"/>
      </c:valAx>
      <c:valAx>
        <c:axId val="362453392"/>
        <c:scaling>
          <c:orientation val="minMax"/>
          <c:max val="100"/>
          <c:min val="75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solid"/>
              <a:round/>
            </a:ln>
            <a:effectLst/>
          </c:spPr>
        </c:majorGridlines>
        <c:minorGridlines>
          <c:spPr>
            <a:ln w="12700" cap="flat" cmpd="sng" algn="ctr">
              <a:solidFill>
                <a:schemeClr val="bg1"/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solidFill>
                      <a:schemeClr val="tx1"/>
                    </a:solidFill>
                  </a:rPr>
                  <a:t>Compaction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2452736"/>
        <c:crossesAt val="1.0000000000000002E-2"/>
        <c:crossBetween val="midCat"/>
      </c:valAx>
      <c:spPr>
        <a:noFill/>
        <a:ln cap="rnd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/>
      </a:solidFill>
      <a:miter lim="800000"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475712809651756"/>
          <c:y val="0.11285939409255563"/>
          <c:w val="0.83140176340232919"/>
          <c:h val="0.72536364190374936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ysClr val="window" lastClr="FFFFFF"/>
              </a:solidFill>
              <a:ln w="19050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6052941221821605"/>
                  <c:y val="-1.754226761638242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[2]Riepilogo!$BL$25:$BL$224</c:f>
              <c:numCache>
                <c:formatCode>General</c:formatCode>
                <c:ptCount val="200"/>
                <c:pt idx="0">
                  <c:v>0</c:v>
                </c:pt>
                <c:pt idx="1">
                  <c:v>0.3010299956639812</c:v>
                </c:pt>
                <c:pt idx="2">
                  <c:v>0.47712125471966244</c:v>
                </c:pt>
                <c:pt idx="3">
                  <c:v>0.6020599913279624</c:v>
                </c:pt>
                <c:pt idx="4">
                  <c:v>0.69897000433601886</c:v>
                </c:pt>
                <c:pt idx="5">
                  <c:v>0.77815125038364363</c:v>
                </c:pt>
                <c:pt idx="6">
                  <c:v>0.84509804001425681</c:v>
                </c:pt>
                <c:pt idx="7">
                  <c:v>0.90308998699194354</c:v>
                </c:pt>
                <c:pt idx="8">
                  <c:v>0.95424250943932487</c:v>
                </c:pt>
                <c:pt idx="9">
                  <c:v>1</c:v>
                </c:pt>
                <c:pt idx="10">
                  <c:v>1.0413926851582251</c:v>
                </c:pt>
                <c:pt idx="11">
                  <c:v>1.0791812460476249</c:v>
                </c:pt>
                <c:pt idx="12">
                  <c:v>1.1139433523068367</c:v>
                </c:pt>
                <c:pt idx="13">
                  <c:v>1.146128035678238</c:v>
                </c:pt>
                <c:pt idx="14">
                  <c:v>1.1760912590556813</c:v>
                </c:pt>
                <c:pt idx="15">
                  <c:v>1.2041199826559248</c:v>
                </c:pt>
                <c:pt idx="16">
                  <c:v>1.2304489213782739</c:v>
                </c:pt>
                <c:pt idx="17">
                  <c:v>1.255272505103306</c:v>
                </c:pt>
                <c:pt idx="18">
                  <c:v>1.2787536009528289</c:v>
                </c:pt>
                <c:pt idx="19">
                  <c:v>1.3010299956639813</c:v>
                </c:pt>
                <c:pt idx="20">
                  <c:v>1.3222192947339193</c:v>
                </c:pt>
                <c:pt idx="21">
                  <c:v>1.3424226808222062</c:v>
                </c:pt>
                <c:pt idx="22">
                  <c:v>1.3617278360175928</c:v>
                </c:pt>
                <c:pt idx="23">
                  <c:v>1.3802112417116059</c:v>
                </c:pt>
                <c:pt idx="24">
                  <c:v>1.3979400086720377</c:v>
                </c:pt>
                <c:pt idx="25">
                  <c:v>1.414973347970818</c:v>
                </c:pt>
                <c:pt idx="26">
                  <c:v>1.4313637641589874</c:v>
                </c:pt>
                <c:pt idx="27">
                  <c:v>1.4471580313422192</c:v>
                </c:pt>
                <c:pt idx="28">
                  <c:v>1.4623979978989561</c:v>
                </c:pt>
                <c:pt idx="29">
                  <c:v>1.4771212547196624</c:v>
                </c:pt>
                <c:pt idx="30">
                  <c:v>1.4913616938342726</c:v>
                </c:pt>
                <c:pt idx="31">
                  <c:v>1.505149978319906</c:v>
                </c:pt>
                <c:pt idx="32">
                  <c:v>1.5185139398778875</c:v>
                </c:pt>
                <c:pt idx="33">
                  <c:v>1.5314789170422551</c:v>
                </c:pt>
                <c:pt idx="34">
                  <c:v>1.5440680443502757</c:v>
                </c:pt>
                <c:pt idx="35">
                  <c:v>1.5563025007672873</c:v>
                </c:pt>
                <c:pt idx="36">
                  <c:v>1.568201724066995</c:v>
                </c:pt>
                <c:pt idx="37">
                  <c:v>1.5797835966168101</c:v>
                </c:pt>
                <c:pt idx="38">
                  <c:v>1.5910646070264991</c:v>
                </c:pt>
                <c:pt idx="39">
                  <c:v>1.6020599913279623</c:v>
                </c:pt>
                <c:pt idx="40">
                  <c:v>1.6127838567197355</c:v>
                </c:pt>
                <c:pt idx="41">
                  <c:v>1.6232492903979006</c:v>
                </c:pt>
                <c:pt idx="42">
                  <c:v>1.6334684555795864</c:v>
                </c:pt>
                <c:pt idx="43">
                  <c:v>1.6434526764861874</c:v>
                </c:pt>
                <c:pt idx="44">
                  <c:v>1.6532125137753437</c:v>
                </c:pt>
                <c:pt idx="45">
                  <c:v>1.6627578316815741</c:v>
                </c:pt>
                <c:pt idx="46">
                  <c:v>1.6720978579357175</c:v>
                </c:pt>
                <c:pt idx="47">
                  <c:v>1.6812412373755872</c:v>
                </c:pt>
                <c:pt idx="48">
                  <c:v>1.6901960800285136</c:v>
                </c:pt>
                <c:pt idx="49">
                  <c:v>1.6989700043360187</c:v>
                </c:pt>
                <c:pt idx="50">
                  <c:v>1.7075701760979363</c:v>
                </c:pt>
                <c:pt idx="51">
                  <c:v>1.7160033436347992</c:v>
                </c:pt>
                <c:pt idx="52">
                  <c:v>1.7242758696007889</c:v>
                </c:pt>
                <c:pt idx="53">
                  <c:v>1.7323937598229686</c:v>
                </c:pt>
                <c:pt idx="54">
                  <c:v>1.7403626894942439</c:v>
                </c:pt>
                <c:pt idx="55">
                  <c:v>1.7481880270062005</c:v>
                </c:pt>
                <c:pt idx="56">
                  <c:v>1.7558748556724915</c:v>
                </c:pt>
                <c:pt idx="57">
                  <c:v>1.7634279935629373</c:v>
                </c:pt>
                <c:pt idx="58">
                  <c:v>1.7708520116421442</c:v>
                </c:pt>
                <c:pt idx="59">
                  <c:v>1.7781512503836436</c:v>
                </c:pt>
                <c:pt idx="60">
                  <c:v>1.7853298350107671</c:v>
                </c:pt>
                <c:pt idx="61">
                  <c:v>1.7923916894982539</c:v>
                </c:pt>
                <c:pt idx="62">
                  <c:v>1.7993405494535817</c:v>
                </c:pt>
                <c:pt idx="63">
                  <c:v>1.8061799739838871</c:v>
                </c:pt>
                <c:pt idx="64">
                  <c:v>1.8129133566428555</c:v>
                </c:pt>
                <c:pt idx="65">
                  <c:v>1.8195439355418688</c:v>
                </c:pt>
                <c:pt idx="66">
                  <c:v>1.8260748027008264</c:v>
                </c:pt>
                <c:pt idx="67">
                  <c:v>1.8325089127062364</c:v>
                </c:pt>
                <c:pt idx="68">
                  <c:v>1.8388490907372552</c:v>
                </c:pt>
                <c:pt idx="69">
                  <c:v>1.8450980400142569</c:v>
                </c:pt>
                <c:pt idx="70">
                  <c:v>1.8512583487190752</c:v>
                </c:pt>
                <c:pt idx="71">
                  <c:v>1.8573324964312685</c:v>
                </c:pt>
                <c:pt idx="72">
                  <c:v>1.8633228601204559</c:v>
                </c:pt>
                <c:pt idx="73">
                  <c:v>1.8692317197309762</c:v>
                </c:pt>
                <c:pt idx="74">
                  <c:v>1.8750612633917001</c:v>
                </c:pt>
                <c:pt idx="75">
                  <c:v>1.8808135922807914</c:v>
                </c:pt>
                <c:pt idx="76">
                  <c:v>1.8864907251724818</c:v>
                </c:pt>
                <c:pt idx="77">
                  <c:v>1.8920946026904804</c:v>
                </c:pt>
                <c:pt idx="78">
                  <c:v>1.8976270912904414</c:v>
                </c:pt>
                <c:pt idx="79">
                  <c:v>1.9030899869919435</c:v>
                </c:pt>
                <c:pt idx="80">
                  <c:v>1.9084850188786497</c:v>
                </c:pt>
                <c:pt idx="81">
                  <c:v>1.9138138523837167</c:v>
                </c:pt>
                <c:pt idx="82">
                  <c:v>1.919078092376074</c:v>
                </c:pt>
                <c:pt idx="83">
                  <c:v>1.9242792860618816</c:v>
                </c:pt>
                <c:pt idx="84">
                  <c:v>1.9294189257142926</c:v>
                </c:pt>
                <c:pt idx="85">
                  <c:v>1.9344984512435677</c:v>
                </c:pt>
                <c:pt idx="86">
                  <c:v>1.9395192526186185</c:v>
                </c:pt>
                <c:pt idx="87">
                  <c:v>1.9444826721501687</c:v>
                </c:pt>
                <c:pt idx="88">
                  <c:v>1.9493900066449128</c:v>
                </c:pt>
                <c:pt idx="89">
                  <c:v>1.954242509439325</c:v>
                </c:pt>
                <c:pt idx="90">
                  <c:v>1.9590413923210936</c:v>
                </c:pt>
                <c:pt idx="91">
                  <c:v>1.9637878273455553</c:v>
                </c:pt>
                <c:pt idx="92">
                  <c:v>1.968482948553935</c:v>
                </c:pt>
                <c:pt idx="93">
                  <c:v>1.9731278535996986</c:v>
                </c:pt>
                <c:pt idx="94">
                  <c:v>1.9777236052888478</c:v>
                </c:pt>
                <c:pt idx="95">
                  <c:v>1.9822712330395684</c:v>
                </c:pt>
                <c:pt idx="96">
                  <c:v>1.9867717342662448</c:v>
                </c:pt>
                <c:pt idx="97">
                  <c:v>1.9912260756924949</c:v>
                </c:pt>
                <c:pt idx="98">
                  <c:v>1.9956351945975499</c:v>
                </c:pt>
                <c:pt idx="99">
                  <c:v>2</c:v>
                </c:pt>
                <c:pt idx="100">
                  <c:v>2.0043213737826426</c:v>
                </c:pt>
                <c:pt idx="101">
                  <c:v>2.0086001717619175</c:v>
                </c:pt>
                <c:pt idx="102">
                  <c:v>2.012837224705172</c:v>
                </c:pt>
                <c:pt idx="103">
                  <c:v>2.0170333392987803</c:v>
                </c:pt>
                <c:pt idx="104">
                  <c:v>2.0211892990699383</c:v>
                </c:pt>
                <c:pt idx="105">
                  <c:v>2.0253058652647704</c:v>
                </c:pt>
                <c:pt idx="106">
                  <c:v>2.0293837776852097</c:v>
                </c:pt>
                <c:pt idx="107">
                  <c:v>2.0334237554869499</c:v>
                </c:pt>
                <c:pt idx="108">
                  <c:v>2.0374264979406238</c:v>
                </c:pt>
                <c:pt idx="109">
                  <c:v>2.0413926851582249</c:v>
                </c:pt>
                <c:pt idx="110">
                  <c:v>2.0453229787866576</c:v>
                </c:pt>
                <c:pt idx="111">
                  <c:v>2.0492180226701815</c:v>
                </c:pt>
                <c:pt idx="112">
                  <c:v>2.0530784434834195</c:v>
                </c:pt>
                <c:pt idx="113">
                  <c:v>2.0569048513364727</c:v>
                </c:pt>
                <c:pt idx="114">
                  <c:v>2.0606978403536118</c:v>
                </c:pt>
                <c:pt idx="115">
                  <c:v>2.0644579892269186</c:v>
                </c:pt>
                <c:pt idx="116">
                  <c:v>2.0681858617461617</c:v>
                </c:pt>
                <c:pt idx="117">
                  <c:v>2.0718820073061255</c:v>
                </c:pt>
                <c:pt idx="118">
                  <c:v>2.0755469613925306</c:v>
                </c:pt>
                <c:pt idx="119">
                  <c:v>2.0791812460476247</c:v>
                </c:pt>
                <c:pt idx="120">
                  <c:v>2.0827853703164503</c:v>
                </c:pt>
                <c:pt idx="121">
                  <c:v>2.0863598306747484</c:v>
                </c:pt>
                <c:pt idx="122">
                  <c:v>2.0899051114393981</c:v>
                </c:pt>
                <c:pt idx="123">
                  <c:v>2.0934216851622351</c:v>
                </c:pt>
                <c:pt idx="124">
                  <c:v>2.0969100130080562</c:v>
                </c:pt>
                <c:pt idx="125">
                  <c:v>2.1003705451175629</c:v>
                </c:pt>
                <c:pt idx="126">
                  <c:v>2.1038037209559568</c:v>
                </c:pt>
                <c:pt idx="127">
                  <c:v>2.1072099696478683</c:v>
                </c:pt>
                <c:pt idx="128">
                  <c:v>2.1105897102992488</c:v>
                </c:pt>
                <c:pt idx="129">
                  <c:v>2.1139433523068369</c:v>
                </c:pt>
                <c:pt idx="130">
                  <c:v>2.1172712956557644</c:v>
                </c:pt>
                <c:pt idx="131">
                  <c:v>2.12057393120585</c:v>
                </c:pt>
                <c:pt idx="132">
                  <c:v>2.1238516409670858</c:v>
                </c:pt>
                <c:pt idx="133">
                  <c:v>2.1271047983648077</c:v>
                </c:pt>
                <c:pt idx="134">
                  <c:v>2.1303337684950061</c:v>
                </c:pt>
                <c:pt idx="135">
                  <c:v>2.1335389083702174</c:v>
                </c:pt>
                <c:pt idx="136">
                  <c:v>2.1367205671564067</c:v>
                </c:pt>
                <c:pt idx="137">
                  <c:v>2.1398790864012365</c:v>
                </c:pt>
                <c:pt idx="138">
                  <c:v>2.143014800254095</c:v>
                </c:pt>
                <c:pt idx="139">
                  <c:v>2.1461280356782382</c:v>
                </c:pt>
                <c:pt idx="140">
                  <c:v>2.1492191126553797</c:v>
                </c:pt>
                <c:pt idx="141">
                  <c:v>2.1522883443830563</c:v>
                </c:pt>
                <c:pt idx="142">
                  <c:v>2.1553360374650619</c:v>
                </c:pt>
                <c:pt idx="143">
                  <c:v>2.1583624920952498</c:v>
                </c:pt>
                <c:pt idx="144">
                  <c:v>2.1613680022349748</c:v>
                </c:pt>
                <c:pt idx="145">
                  <c:v>2.1643528557844371</c:v>
                </c:pt>
                <c:pt idx="146">
                  <c:v>2.167317334748176</c:v>
                </c:pt>
                <c:pt idx="147">
                  <c:v>2.1702617153949575</c:v>
                </c:pt>
                <c:pt idx="148">
                  <c:v>2.173186268412274</c:v>
                </c:pt>
                <c:pt idx="149">
                  <c:v>2.1760912590556813</c:v>
                </c:pt>
                <c:pt idx="150">
                  <c:v>2.1789769472931693</c:v>
                </c:pt>
                <c:pt idx="151">
                  <c:v>2.1818435879447726</c:v>
                </c:pt>
                <c:pt idx="152">
                  <c:v>2.1846914308175989</c:v>
                </c:pt>
                <c:pt idx="153">
                  <c:v>2.1875207208364631</c:v>
                </c:pt>
                <c:pt idx="154">
                  <c:v>2.1903316981702914</c:v>
                </c:pt>
                <c:pt idx="155">
                  <c:v>2.1931245983544616</c:v>
                </c:pt>
                <c:pt idx="156">
                  <c:v>2.1958996524092336</c:v>
                </c:pt>
                <c:pt idx="157">
                  <c:v>2.1986570869544226</c:v>
                </c:pt>
                <c:pt idx="158">
                  <c:v>2.2013971243204513</c:v>
                </c:pt>
                <c:pt idx="159">
                  <c:v>2.2041199826559246</c:v>
                </c:pt>
                <c:pt idx="160">
                  <c:v>2.2068258760318495</c:v>
                </c:pt>
                <c:pt idx="161">
                  <c:v>2.2095150145426308</c:v>
                </c:pt>
                <c:pt idx="162">
                  <c:v>2.2121876044039577</c:v>
                </c:pt>
                <c:pt idx="163">
                  <c:v>2.214843848047698</c:v>
                </c:pt>
                <c:pt idx="164">
                  <c:v>2.2174839442139063</c:v>
                </c:pt>
                <c:pt idx="165">
                  <c:v>2.220108088040055</c:v>
                </c:pt>
                <c:pt idx="166">
                  <c:v>2.2227164711475833</c:v>
                </c:pt>
                <c:pt idx="167">
                  <c:v>2.2253092817258628</c:v>
                </c:pt>
                <c:pt idx="168">
                  <c:v>2.2278867046136734</c:v>
                </c:pt>
                <c:pt idx="169">
                  <c:v>2.2304489213782741</c:v>
                </c:pt>
                <c:pt idx="170">
                  <c:v>2.2329961103921536</c:v>
                </c:pt>
                <c:pt idx="171">
                  <c:v>2.2355284469075487</c:v>
                </c:pt>
                <c:pt idx="172">
                  <c:v>2.2380461031287955</c:v>
                </c:pt>
                <c:pt idx="173">
                  <c:v>2.2405492482825999</c:v>
                </c:pt>
                <c:pt idx="174">
                  <c:v>2.2430380486862944</c:v>
                </c:pt>
                <c:pt idx="175">
                  <c:v>2.2455126678141499</c:v>
                </c:pt>
                <c:pt idx="176">
                  <c:v>2.2479732663618068</c:v>
                </c:pt>
                <c:pt idx="177">
                  <c:v>2.2504200023088941</c:v>
                </c:pt>
                <c:pt idx="178">
                  <c:v>2.2528530309798933</c:v>
                </c:pt>
                <c:pt idx="179">
                  <c:v>2.255272505103306</c:v>
                </c:pt>
                <c:pt idx="180">
                  <c:v>2.2576785748691846</c:v>
                </c:pt>
                <c:pt idx="181">
                  <c:v>2.2600713879850747</c:v>
                </c:pt>
                <c:pt idx="182">
                  <c:v>2.2624510897304293</c:v>
                </c:pt>
                <c:pt idx="183">
                  <c:v>2.2648178230095364</c:v>
                </c:pt>
                <c:pt idx="184">
                  <c:v>2.2671717284030137</c:v>
                </c:pt>
                <c:pt idx="185">
                  <c:v>2.2695129442179165</c:v>
                </c:pt>
                <c:pt idx="186">
                  <c:v>2.271841606536499</c:v>
                </c:pt>
                <c:pt idx="187">
                  <c:v>2.27415784926368</c:v>
                </c:pt>
                <c:pt idx="188">
                  <c:v>2.2764618041732443</c:v>
                </c:pt>
                <c:pt idx="189">
                  <c:v>2.2787536009528289</c:v>
                </c:pt>
                <c:pt idx="190">
                  <c:v>2.2810333672477277</c:v>
                </c:pt>
                <c:pt idx="191">
                  <c:v>2.2833012287035497</c:v>
                </c:pt>
                <c:pt idx="192">
                  <c:v>2.2855573090077739</c:v>
                </c:pt>
                <c:pt idx="193">
                  <c:v>2.287801729930226</c:v>
                </c:pt>
                <c:pt idx="194">
                  <c:v>2.2900346113625178</c:v>
                </c:pt>
                <c:pt idx="195">
                  <c:v>2.2922560713564759</c:v>
                </c:pt>
                <c:pt idx="196">
                  <c:v>2.2944662261615929</c:v>
                </c:pt>
                <c:pt idx="197">
                  <c:v>2.2966651902615309</c:v>
                </c:pt>
                <c:pt idx="198">
                  <c:v>2.2988530764097068</c:v>
                </c:pt>
                <c:pt idx="199">
                  <c:v>2.3010299956639813</c:v>
                </c:pt>
              </c:numCache>
            </c:numRef>
          </c:xVal>
          <c:yVal>
            <c:numRef>
              <c:f>[2]Riepilogo!$BQ$25:$BQ$224</c:f>
              <c:numCache>
                <c:formatCode>General</c:formatCode>
                <c:ptCount val="200"/>
                <c:pt idx="0">
                  <c:v>83.64217968915105</c:v>
                </c:pt>
                <c:pt idx="1">
                  <c:v>85.114282051680092</c:v>
                </c:pt>
                <c:pt idx="2">
                  <c:v>86.287796078345593</c:v>
                </c:pt>
                <c:pt idx="3">
                  <c:v>87.207256200491898</c:v>
                </c:pt>
                <c:pt idx="4">
                  <c:v>87.927977326115823</c:v>
                </c:pt>
                <c:pt idx="5">
                  <c:v>88.586888063780307</c:v>
                </c:pt>
                <c:pt idx="6">
                  <c:v>89.180932577200466</c:v>
                </c:pt>
                <c:pt idx="7">
                  <c:v>89.631720778938586</c:v>
                </c:pt>
                <c:pt idx="8">
                  <c:v>90.087089385774874</c:v>
                </c:pt>
                <c:pt idx="9">
                  <c:v>90.547108565617137</c:v>
                </c:pt>
                <c:pt idx="10">
                  <c:v>90.856406972331442</c:v>
                </c:pt>
                <c:pt idx="11">
                  <c:v>91.246014206346601</c:v>
                </c:pt>
                <c:pt idx="12">
                  <c:v>91.56011408313266</c:v>
                </c:pt>
                <c:pt idx="13">
                  <c:v>91.79711178999149</c:v>
                </c:pt>
                <c:pt idx="14">
                  <c:v>92.115023865454674</c:v>
                </c:pt>
                <c:pt idx="15">
                  <c:v>92.354906740104269</c:v>
                </c:pt>
                <c:pt idx="16">
                  <c:v>92.59604226684084</c:v>
                </c:pt>
                <c:pt idx="17">
                  <c:v>92.838440283246186</c:v>
                </c:pt>
                <c:pt idx="18">
                  <c:v>92.919521890480468</c:v>
                </c:pt>
                <c:pt idx="19">
                  <c:v>93.245269557055323</c:v>
                </c:pt>
                <c:pt idx="20">
                  <c:v>93.409001373661212</c:v>
                </c:pt>
                <c:pt idx="21">
                  <c:v>93.573309203694038</c:v>
                </c:pt>
                <c:pt idx="22">
                  <c:v>93.738196092158717</c:v>
                </c:pt>
                <c:pt idx="23">
                  <c:v>93.903665105560577</c:v>
                </c:pt>
                <c:pt idx="24">
                  <c:v>94.069719332095616</c:v>
                </c:pt>
                <c:pt idx="25">
                  <c:v>94.23636188184247</c:v>
                </c:pt>
                <c:pt idx="26">
                  <c:v>94.403595886956651</c:v>
                </c:pt>
                <c:pt idx="27">
                  <c:v>94.487435670159982</c:v>
                </c:pt>
                <c:pt idx="28">
                  <c:v>94.655562779893359</c:v>
                </c:pt>
                <c:pt idx="29">
                  <c:v>94.824289273262153</c:v>
                </c:pt>
                <c:pt idx="30">
                  <c:v>94.908878291347122</c:v>
                </c:pt>
                <c:pt idx="31">
                  <c:v>94.9936183612501</c:v>
                </c:pt>
                <c:pt idx="32">
                  <c:v>95.163553277817641</c:v>
                </c:pt>
                <c:pt idx="33">
                  <c:v>95.248748938764649</c:v>
                </c:pt>
                <c:pt idx="34">
                  <c:v>95.334097280107642</c:v>
                </c:pt>
                <c:pt idx="35">
                  <c:v>95.419598712645836</c:v>
                </c:pt>
                <c:pt idx="36">
                  <c:v>95.505253648653607</c:v>
                </c:pt>
                <c:pt idx="37">
                  <c:v>95.677025687590017</c:v>
                </c:pt>
                <c:pt idx="38">
                  <c:v>95.763143622502369</c:v>
                </c:pt>
                <c:pt idx="39">
                  <c:v>95.84941672486498</c:v>
                </c:pt>
                <c:pt idx="40">
                  <c:v>95.935845414427519</c:v>
                </c:pt>
                <c:pt idx="41">
                  <c:v>95.935845414427519</c:v>
                </c:pt>
                <c:pt idx="42">
                  <c:v>96.022430112455012</c:v>
                </c:pt>
                <c:pt idx="43">
                  <c:v>96.109171241734529</c:v>
                </c:pt>
                <c:pt idx="44">
                  <c:v>96.196069226582409</c:v>
                </c:pt>
                <c:pt idx="45">
                  <c:v>96.196069226582409</c:v>
                </c:pt>
                <c:pt idx="46">
                  <c:v>96.283124492850803</c:v>
                </c:pt>
                <c:pt idx="47">
                  <c:v>96.370337467934903</c:v>
                </c:pt>
                <c:pt idx="48">
                  <c:v>96.457708580779794</c:v>
                </c:pt>
                <c:pt idx="49">
                  <c:v>96.457708580779794</c:v>
                </c:pt>
                <c:pt idx="50">
                  <c:v>96.54523826188759</c:v>
                </c:pt>
                <c:pt idx="51">
                  <c:v>96.632926943324364</c:v>
                </c:pt>
                <c:pt idx="52">
                  <c:v>96.720775058727369</c:v>
                </c:pt>
                <c:pt idx="53">
                  <c:v>96.720775058727369</c:v>
                </c:pt>
                <c:pt idx="54">
                  <c:v>96.808783043312218</c:v>
                </c:pt>
                <c:pt idx="55">
                  <c:v>96.808783043312218</c:v>
                </c:pt>
                <c:pt idx="56">
                  <c:v>96.896951333879883</c:v>
                </c:pt>
                <c:pt idx="57">
                  <c:v>96.985280368824178</c:v>
                </c:pt>
                <c:pt idx="58">
                  <c:v>96.985280368824178</c:v>
                </c:pt>
                <c:pt idx="59">
                  <c:v>97.0737705881388</c:v>
                </c:pt>
                <c:pt idx="60">
                  <c:v>97.0737705881388</c:v>
                </c:pt>
                <c:pt idx="61">
                  <c:v>97.162422433424751</c:v>
                </c:pt>
                <c:pt idx="62">
                  <c:v>97.162422433424751</c:v>
                </c:pt>
                <c:pt idx="63">
                  <c:v>97.251236347897745</c:v>
                </c:pt>
                <c:pt idx="64">
                  <c:v>97.251236347897745</c:v>
                </c:pt>
                <c:pt idx="65">
                  <c:v>97.340212776395362</c:v>
                </c:pt>
                <c:pt idx="66">
                  <c:v>97.340212776395362</c:v>
                </c:pt>
                <c:pt idx="67">
                  <c:v>97.429352165384728</c:v>
                </c:pt>
                <c:pt idx="68">
                  <c:v>97.429352165384728</c:v>
                </c:pt>
                <c:pt idx="69">
                  <c:v>97.429352165384728</c:v>
                </c:pt>
                <c:pt idx="70">
                  <c:v>97.518654962969848</c:v>
                </c:pt>
                <c:pt idx="71">
                  <c:v>97.518654962969848</c:v>
                </c:pt>
                <c:pt idx="72">
                  <c:v>97.608121618899176</c:v>
                </c:pt>
                <c:pt idx="73">
                  <c:v>97.608121618899176</c:v>
                </c:pt>
                <c:pt idx="74">
                  <c:v>97.697752584573124</c:v>
                </c:pt>
                <c:pt idx="75">
                  <c:v>97.697752584573124</c:v>
                </c:pt>
                <c:pt idx="76">
                  <c:v>97.697752584573124</c:v>
                </c:pt>
                <c:pt idx="77">
                  <c:v>97.787548313051587</c:v>
                </c:pt>
                <c:pt idx="78">
                  <c:v>97.787548313051587</c:v>
                </c:pt>
                <c:pt idx="79">
                  <c:v>97.787548313051587</c:v>
                </c:pt>
                <c:pt idx="80">
                  <c:v>97.877509259061753</c:v>
                </c:pt>
                <c:pt idx="81">
                  <c:v>97.877509259061753</c:v>
                </c:pt>
                <c:pt idx="82">
                  <c:v>97.877509259061753</c:v>
                </c:pt>
                <c:pt idx="83">
                  <c:v>97.967635879005655</c:v>
                </c:pt>
                <c:pt idx="84">
                  <c:v>97.967635879005655</c:v>
                </c:pt>
                <c:pt idx="85">
                  <c:v>97.967635879005655</c:v>
                </c:pt>
                <c:pt idx="86">
                  <c:v>98.057928630967865</c:v>
                </c:pt>
                <c:pt idx="87">
                  <c:v>98.057928630967865</c:v>
                </c:pt>
                <c:pt idx="88">
                  <c:v>98.057928630967865</c:v>
                </c:pt>
                <c:pt idx="89">
                  <c:v>98.148387974723363</c:v>
                </c:pt>
                <c:pt idx="90">
                  <c:v>98.148387974723363</c:v>
                </c:pt>
                <c:pt idx="91">
                  <c:v>98.148387974723363</c:v>
                </c:pt>
                <c:pt idx="92">
                  <c:v>98.148387974723363</c:v>
                </c:pt>
                <c:pt idx="93">
                  <c:v>98.148387974723363</c:v>
                </c:pt>
                <c:pt idx="94">
                  <c:v>98.23901437174527</c:v>
                </c:pt>
                <c:pt idx="95">
                  <c:v>98.23901437174527</c:v>
                </c:pt>
                <c:pt idx="96">
                  <c:v>98.23901437174527</c:v>
                </c:pt>
                <c:pt idx="97">
                  <c:v>98.329808285212707</c:v>
                </c:pt>
                <c:pt idx="98">
                  <c:v>98.329808285212707</c:v>
                </c:pt>
                <c:pt idx="99">
                  <c:v>98.329808285212707</c:v>
                </c:pt>
                <c:pt idx="100">
                  <c:v>98.420770180018621</c:v>
                </c:pt>
                <c:pt idx="101">
                  <c:v>98.420770180018621</c:v>
                </c:pt>
                <c:pt idx="102">
                  <c:v>98.420770180018621</c:v>
                </c:pt>
                <c:pt idx="103">
                  <c:v>98.420770180018621</c:v>
                </c:pt>
                <c:pt idx="104">
                  <c:v>98.420770180018621</c:v>
                </c:pt>
                <c:pt idx="105">
                  <c:v>98.511900522777907</c:v>
                </c:pt>
                <c:pt idx="106">
                  <c:v>98.511900522777907</c:v>
                </c:pt>
                <c:pt idx="107">
                  <c:v>98.511900522777907</c:v>
                </c:pt>
                <c:pt idx="108">
                  <c:v>98.511900522777907</c:v>
                </c:pt>
                <c:pt idx="109">
                  <c:v>98.511900522777907</c:v>
                </c:pt>
                <c:pt idx="110">
                  <c:v>98.603199781835144</c:v>
                </c:pt>
                <c:pt idx="111">
                  <c:v>98.603199781835144</c:v>
                </c:pt>
                <c:pt idx="112">
                  <c:v>98.603199781835144</c:v>
                </c:pt>
                <c:pt idx="113">
                  <c:v>98.603199781835144</c:v>
                </c:pt>
                <c:pt idx="114">
                  <c:v>98.603199781835144</c:v>
                </c:pt>
                <c:pt idx="115">
                  <c:v>98.694668427272859</c:v>
                </c:pt>
                <c:pt idx="116">
                  <c:v>98.694668427272859</c:v>
                </c:pt>
                <c:pt idx="117">
                  <c:v>98.694668427272859</c:v>
                </c:pt>
                <c:pt idx="118">
                  <c:v>98.694668427272859</c:v>
                </c:pt>
                <c:pt idx="119">
                  <c:v>98.694668427272859</c:v>
                </c:pt>
                <c:pt idx="120">
                  <c:v>98.786306930919352</c:v>
                </c:pt>
                <c:pt idx="121">
                  <c:v>98.786306930919352</c:v>
                </c:pt>
                <c:pt idx="122">
                  <c:v>98.786306930919352</c:v>
                </c:pt>
                <c:pt idx="123">
                  <c:v>98.786306930919352</c:v>
                </c:pt>
                <c:pt idx="124">
                  <c:v>98.786306930919352</c:v>
                </c:pt>
                <c:pt idx="125">
                  <c:v>98.786306930919352</c:v>
                </c:pt>
                <c:pt idx="126">
                  <c:v>98.786306930919352</c:v>
                </c:pt>
                <c:pt idx="127">
                  <c:v>98.878115766356984</c:v>
                </c:pt>
                <c:pt idx="128">
                  <c:v>98.878115766356984</c:v>
                </c:pt>
                <c:pt idx="129">
                  <c:v>98.878115766356984</c:v>
                </c:pt>
                <c:pt idx="130">
                  <c:v>98.878115766356984</c:v>
                </c:pt>
                <c:pt idx="131">
                  <c:v>98.878115766356984</c:v>
                </c:pt>
                <c:pt idx="132">
                  <c:v>98.878115766356984</c:v>
                </c:pt>
                <c:pt idx="133">
                  <c:v>98.878115766356984</c:v>
                </c:pt>
                <c:pt idx="134">
                  <c:v>98.970095408930334</c:v>
                </c:pt>
                <c:pt idx="135">
                  <c:v>98.970095408930334</c:v>
                </c:pt>
                <c:pt idx="136">
                  <c:v>98.970095408930334</c:v>
                </c:pt>
                <c:pt idx="137">
                  <c:v>98.970095408930334</c:v>
                </c:pt>
                <c:pt idx="138">
                  <c:v>98.970095408930334</c:v>
                </c:pt>
                <c:pt idx="139">
                  <c:v>98.970095408930334</c:v>
                </c:pt>
                <c:pt idx="140">
                  <c:v>98.970095408930334</c:v>
                </c:pt>
                <c:pt idx="141">
                  <c:v>98.970095408930334</c:v>
                </c:pt>
                <c:pt idx="142">
                  <c:v>99.06224633575431</c:v>
                </c:pt>
                <c:pt idx="143">
                  <c:v>99.06224633575431</c:v>
                </c:pt>
                <c:pt idx="144">
                  <c:v>99.06224633575431</c:v>
                </c:pt>
                <c:pt idx="145">
                  <c:v>99.06224633575431</c:v>
                </c:pt>
                <c:pt idx="146">
                  <c:v>99.06224633575431</c:v>
                </c:pt>
                <c:pt idx="147">
                  <c:v>99.06224633575431</c:v>
                </c:pt>
                <c:pt idx="148">
                  <c:v>99.06224633575431</c:v>
                </c:pt>
                <c:pt idx="149">
                  <c:v>99.06224633575431</c:v>
                </c:pt>
                <c:pt idx="150">
                  <c:v>99.06224633575431</c:v>
                </c:pt>
                <c:pt idx="151">
                  <c:v>99.154569025722395</c:v>
                </c:pt>
                <c:pt idx="152">
                  <c:v>99.154569025722395</c:v>
                </c:pt>
                <c:pt idx="153">
                  <c:v>99.154569025722395</c:v>
                </c:pt>
                <c:pt idx="154">
                  <c:v>99.154569025722395</c:v>
                </c:pt>
                <c:pt idx="155">
                  <c:v>99.154569025722395</c:v>
                </c:pt>
                <c:pt idx="156">
                  <c:v>99.154569025722395</c:v>
                </c:pt>
                <c:pt idx="157">
                  <c:v>99.154569025722395</c:v>
                </c:pt>
                <c:pt idx="158">
                  <c:v>99.154569025722395</c:v>
                </c:pt>
                <c:pt idx="159">
                  <c:v>99.154569025722395</c:v>
                </c:pt>
                <c:pt idx="160">
                  <c:v>99.154569025722395</c:v>
                </c:pt>
                <c:pt idx="161">
                  <c:v>99.154569025722395</c:v>
                </c:pt>
                <c:pt idx="162">
                  <c:v>99.154569025722395</c:v>
                </c:pt>
                <c:pt idx="163">
                  <c:v>99.247063959515032</c:v>
                </c:pt>
                <c:pt idx="164">
                  <c:v>99.247063959515032</c:v>
                </c:pt>
                <c:pt idx="165">
                  <c:v>99.247063959515032</c:v>
                </c:pt>
                <c:pt idx="166">
                  <c:v>99.247063959515032</c:v>
                </c:pt>
                <c:pt idx="167">
                  <c:v>99.247063959515032</c:v>
                </c:pt>
                <c:pt idx="168">
                  <c:v>99.247063959515032</c:v>
                </c:pt>
                <c:pt idx="169">
                  <c:v>99.247063959515032</c:v>
                </c:pt>
                <c:pt idx="170">
                  <c:v>99.247063959515032</c:v>
                </c:pt>
                <c:pt idx="171">
                  <c:v>99.247063959515032</c:v>
                </c:pt>
                <c:pt idx="172">
                  <c:v>99.247063959515032</c:v>
                </c:pt>
                <c:pt idx="173">
                  <c:v>99.247063959515032</c:v>
                </c:pt>
                <c:pt idx="174">
                  <c:v>99.247063959515032</c:v>
                </c:pt>
                <c:pt idx="175">
                  <c:v>99.247063959515032</c:v>
                </c:pt>
                <c:pt idx="176">
                  <c:v>99.247063959515032</c:v>
                </c:pt>
                <c:pt idx="177">
                  <c:v>99.247063959515032</c:v>
                </c:pt>
                <c:pt idx="178">
                  <c:v>99.247063959515032</c:v>
                </c:pt>
                <c:pt idx="179">
                  <c:v>99.33973161960796</c:v>
                </c:pt>
                <c:pt idx="180">
                  <c:v>99.33973161960796</c:v>
                </c:pt>
                <c:pt idx="181">
                  <c:v>99.33973161960796</c:v>
                </c:pt>
                <c:pt idx="182">
                  <c:v>99.33973161960796</c:v>
                </c:pt>
                <c:pt idx="183">
                  <c:v>99.33973161960796</c:v>
                </c:pt>
                <c:pt idx="184">
                  <c:v>99.33973161960796</c:v>
                </c:pt>
                <c:pt idx="185">
                  <c:v>99.33973161960796</c:v>
                </c:pt>
                <c:pt idx="186">
                  <c:v>99.33973161960796</c:v>
                </c:pt>
                <c:pt idx="187">
                  <c:v>99.33973161960796</c:v>
                </c:pt>
                <c:pt idx="188">
                  <c:v>99.33973161960796</c:v>
                </c:pt>
                <c:pt idx="189">
                  <c:v>99.33973161960796</c:v>
                </c:pt>
                <c:pt idx="190">
                  <c:v>99.33973161960796</c:v>
                </c:pt>
                <c:pt idx="191">
                  <c:v>99.33973161960796</c:v>
                </c:pt>
                <c:pt idx="192">
                  <c:v>99.33973161960796</c:v>
                </c:pt>
                <c:pt idx="193">
                  <c:v>99.33973161960796</c:v>
                </c:pt>
                <c:pt idx="194">
                  <c:v>99.33973161960796</c:v>
                </c:pt>
                <c:pt idx="195">
                  <c:v>99.33973161960796</c:v>
                </c:pt>
                <c:pt idx="196">
                  <c:v>99.432572490280478</c:v>
                </c:pt>
                <c:pt idx="197">
                  <c:v>99.432572490280478</c:v>
                </c:pt>
                <c:pt idx="198">
                  <c:v>99.432572490280478</c:v>
                </c:pt>
                <c:pt idx="199">
                  <c:v>99.432572490280478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201-42CE-BD85-B23A80CB01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2452736"/>
        <c:axId val="362453392"/>
      </c:scatterChart>
      <c:valAx>
        <c:axId val="362452736"/>
        <c:scaling>
          <c:orientation val="minMax"/>
          <c:max val="2.3010299999999999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prstDash val="sys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solidFill>
                      <a:schemeClr val="tx1"/>
                    </a:solidFill>
                  </a:rPr>
                  <a:t>Ng [log]</a:t>
                </a:r>
              </a:p>
            </c:rich>
          </c:tx>
          <c:layout>
            <c:manualLayout>
              <c:xMode val="edge"/>
              <c:yMode val="edge"/>
              <c:x val="0.49565161748195202"/>
              <c:y val="0.911985646817148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2453392"/>
        <c:crosses val="autoZero"/>
        <c:crossBetween val="midCat"/>
      </c:valAx>
      <c:valAx>
        <c:axId val="362453392"/>
        <c:scaling>
          <c:orientation val="minMax"/>
          <c:max val="100"/>
          <c:min val="75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prstDash val="solid"/>
              <a:round/>
            </a:ln>
            <a:effectLst/>
          </c:spPr>
        </c:majorGridlines>
        <c:minorGridlines>
          <c:spPr>
            <a:ln w="12700" cap="flat" cmpd="sng" algn="ctr">
              <a:solidFill>
                <a:schemeClr val="bg1"/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 b="1">
                    <a:solidFill>
                      <a:schemeClr val="tx1"/>
                    </a:solidFill>
                  </a:rPr>
                  <a:t>Compaction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2452736"/>
        <c:crossesAt val="1.0000000000000002E-2"/>
        <c:crossBetween val="midCat"/>
      </c:valAx>
      <c:spPr>
        <a:noFill/>
        <a:ln cap="rnd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/>
      </a:solidFill>
      <a:miter lim="800000"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13" Type="http://schemas.openxmlformats.org/officeDocument/2006/relationships/chart" Target="../charts/chart5.xml"/><Relationship Id="rId3" Type="http://schemas.openxmlformats.org/officeDocument/2006/relationships/image" Target="../media/image3.png"/><Relationship Id="rId7" Type="http://schemas.openxmlformats.org/officeDocument/2006/relationships/image" Target="../media/image6.png"/><Relationship Id="rId12" Type="http://schemas.openxmlformats.org/officeDocument/2006/relationships/chart" Target="../charts/chart4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" Target="../charts/chart2.xml"/><Relationship Id="rId11" Type="http://schemas.openxmlformats.org/officeDocument/2006/relationships/image" Target="../media/image9.png"/><Relationship Id="rId5" Type="http://schemas.openxmlformats.org/officeDocument/2006/relationships/image" Target="../media/image5.png"/><Relationship Id="rId10" Type="http://schemas.openxmlformats.org/officeDocument/2006/relationships/chart" Target="../charts/chart3.xml"/><Relationship Id="rId4" Type="http://schemas.openxmlformats.org/officeDocument/2006/relationships/image" Target="../media/image4.png"/><Relationship Id="rId9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439882</xdr:colOff>
      <xdr:row>21</xdr:row>
      <xdr:rowOff>121226</xdr:rowOff>
    </xdr:from>
    <xdr:to>
      <xdr:col>18</xdr:col>
      <xdr:colOff>127000</xdr:colOff>
      <xdr:row>43</xdr:row>
      <xdr:rowOff>177800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76336BBA-D01E-2D46-9B82-77786E4D70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406400</xdr:colOff>
      <xdr:row>3</xdr:row>
      <xdr:rowOff>28575</xdr:rowOff>
    </xdr:from>
    <xdr:to>
      <xdr:col>12</xdr:col>
      <xdr:colOff>0</xdr:colOff>
      <xdr:row>4</xdr:row>
      <xdr:rowOff>19050</xdr:rowOff>
    </xdr:to>
    <xdr:cxnSp macro="">
      <xdr:nvCxnSpPr>
        <xdr:cNvPr id="2" name="Connettore 2 1">
          <a:extLst>
            <a:ext uri="{FF2B5EF4-FFF2-40B4-BE49-F238E27FC236}">
              <a16:creationId xmlns:a16="http://schemas.microsoft.com/office/drawing/2014/main" id="{2CA196D6-A7FA-45D0-8F45-884A92B32AE8}"/>
            </a:ext>
          </a:extLst>
        </xdr:cNvPr>
        <xdr:cNvCxnSpPr/>
      </xdr:nvCxnSpPr>
      <xdr:spPr>
        <a:xfrm flipH="1">
          <a:off x="7112000" y="581025"/>
          <a:ext cx="203200" cy="174625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390525</xdr:colOff>
      <xdr:row>2</xdr:row>
      <xdr:rowOff>111125</xdr:rowOff>
    </xdr:from>
    <xdr:to>
      <xdr:col>2</xdr:col>
      <xdr:colOff>590550</xdr:colOff>
      <xdr:row>3</xdr:row>
      <xdr:rowOff>104775</xdr:rowOff>
    </xdr:to>
    <xdr:cxnSp macro="">
      <xdr:nvCxnSpPr>
        <xdr:cNvPr id="3" name="Connettore 2 2">
          <a:extLst>
            <a:ext uri="{FF2B5EF4-FFF2-40B4-BE49-F238E27FC236}">
              <a16:creationId xmlns:a16="http://schemas.microsoft.com/office/drawing/2014/main" id="{9EF1872B-13CE-4E7D-9243-703B57FDA257}"/>
            </a:ext>
          </a:extLst>
        </xdr:cNvPr>
        <xdr:cNvCxnSpPr/>
      </xdr:nvCxnSpPr>
      <xdr:spPr>
        <a:xfrm flipH="1">
          <a:off x="1609725" y="479425"/>
          <a:ext cx="200025" cy="17780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127000</xdr:colOff>
      <xdr:row>27</xdr:row>
      <xdr:rowOff>65093</xdr:rowOff>
    </xdr:from>
    <xdr:to>
      <xdr:col>34</xdr:col>
      <xdr:colOff>69272</xdr:colOff>
      <xdr:row>32</xdr:row>
      <xdr:rowOff>1557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EFA94C59-1B87-4EEA-AAA3-7F82EA3FD8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436273" y="5156638"/>
          <a:ext cx="5449454" cy="923909"/>
        </a:xfrm>
        <a:prstGeom prst="rect">
          <a:avLst/>
        </a:prstGeom>
      </xdr:spPr>
    </xdr:pic>
    <xdr:clientData/>
  </xdr:twoCellAnchor>
  <xdr:twoCellAnchor editAs="oneCell">
    <xdr:from>
      <xdr:col>23</xdr:col>
      <xdr:colOff>115454</xdr:colOff>
      <xdr:row>33</xdr:row>
      <xdr:rowOff>194871</xdr:rowOff>
    </xdr:from>
    <xdr:to>
      <xdr:col>34</xdr:col>
      <xdr:colOff>103767</xdr:colOff>
      <xdr:row>38</xdr:row>
      <xdr:rowOff>59751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A0C46E86-CB2F-45DC-A0A4-E442ADF7B6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00909" y="6487144"/>
          <a:ext cx="6719313" cy="892425"/>
        </a:xfrm>
        <a:prstGeom prst="rect">
          <a:avLst/>
        </a:prstGeom>
      </xdr:spPr>
    </xdr:pic>
    <xdr:clientData/>
  </xdr:twoCellAnchor>
  <xdr:twoCellAnchor editAs="oneCell">
    <xdr:from>
      <xdr:col>35</xdr:col>
      <xdr:colOff>63063</xdr:colOff>
      <xdr:row>28</xdr:row>
      <xdr:rowOff>56808</xdr:rowOff>
    </xdr:from>
    <xdr:to>
      <xdr:col>42</xdr:col>
      <xdr:colOff>581437</xdr:colOff>
      <xdr:row>67</xdr:row>
      <xdr:rowOff>99312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9D62FB4A-8139-464D-9657-ADB03A4E3A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418113" y="5136808"/>
          <a:ext cx="4785574" cy="7224354"/>
        </a:xfrm>
        <a:prstGeom prst="rect">
          <a:avLst/>
        </a:prstGeom>
      </xdr:spPr>
    </xdr:pic>
    <xdr:clientData/>
  </xdr:twoCellAnchor>
  <xdr:twoCellAnchor editAs="oneCell">
    <xdr:from>
      <xdr:col>5</xdr:col>
      <xdr:colOff>517340</xdr:colOff>
      <xdr:row>58</xdr:row>
      <xdr:rowOff>32935</xdr:rowOff>
    </xdr:from>
    <xdr:to>
      <xdr:col>17</xdr:col>
      <xdr:colOff>606259</xdr:colOff>
      <xdr:row>105</xdr:row>
      <xdr:rowOff>7597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D48A5ACB-910B-4FFE-8448-E27F11FF4A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565340" y="11132735"/>
          <a:ext cx="7567102" cy="8629712"/>
        </a:xfrm>
        <a:prstGeom prst="rect">
          <a:avLst/>
        </a:prstGeom>
      </xdr:spPr>
    </xdr:pic>
    <xdr:clientData/>
  </xdr:twoCellAnchor>
  <xdr:twoCellAnchor editAs="oneCell">
    <xdr:from>
      <xdr:col>35</xdr:col>
      <xdr:colOff>13552</xdr:colOff>
      <xdr:row>4</xdr:row>
      <xdr:rowOff>12685</xdr:rowOff>
    </xdr:from>
    <xdr:to>
      <xdr:col>43</xdr:col>
      <xdr:colOff>9525</xdr:colOff>
      <xdr:row>18</xdr:row>
      <xdr:rowOff>3014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26AF90AC-1F5F-4259-8882-4CB4C6A030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1368602" y="749285"/>
          <a:ext cx="4872773" cy="2568429"/>
        </a:xfrm>
        <a:prstGeom prst="rect">
          <a:avLst/>
        </a:prstGeom>
      </xdr:spPr>
    </xdr:pic>
    <xdr:clientData/>
  </xdr:twoCellAnchor>
  <xdr:twoCellAnchor>
    <xdr:from>
      <xdr:col>51</xdr:col>
      <xdr:colOff>14209</xdr:colOff>
      <xdr:row>0</xdr:row>
      <xdr:rowOff>105114</xdr:rowOff>
    </xdr:from>
    <xdr:to>
      <xdr:col>59</xdr:col>
      <xdr:colOff>486499</xdr:colOff>
      <xdr:row>15</xdr:row>
      <xdr:rowOff>175142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D40D3273-C6B6-4D51-8A1A-D6B7650BC8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102</xdr:col>
      <xdr:colOff>528891</xdr:colOff>
      <xdr:row>11</xdr:row>
      <xdr:rowOff>126725</xdr:rowOff>
    </xdr:from>
    <xdr:to>
      <xdr:col>105</xdr:col>
      <xdr:colOff>134483</xdr:colOff>
      <xdr:row>13</xdr:row>
      <xdr:rowOff>144256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1E6A0A10-115C-4D8A-8DA7-622521F65C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2668177" y="2176868"/>
          <a:ext cx="1428949" cy="380388"/>
        </a:xfrm>
        <a:prstGeom prst="rect">
          <a:avLst/>
        </a:prstGeom>
      </xdr:spPr>
    </xdr:pic>
    <xdr:clientData/>
  </xdr:twoCellAnchor>
  <xdr:twoCellAnchor editAs="oneCell">
    <xdr:from>
      <xdr:col>111</xdr:col>
      <xdr:colOff>14755</xdr:colOff>
      <xdr:row>4</xdr:row>
      <xdr:rowOff>8174</xdr:rowOff>
    </xdr:from>
    <xdr:to>
      <xdr:col>121</xdr:col>
      <xdr:colOff>277722</xdr:colOff>
      <xdr:row>18</xdr:row>
      <xdr:rowOff>31450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id="{EF79AD56-7292-4EE7-A522-9FEA3C4CE1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7820055" y="744774"/>
          <a:ext cx="6358967" cy="2601376"/>
        </a:xfrm>
        <a:prstGeom prst="rect">
          <a:avLst/>
        </a:prstGeom>
      </xdr:spPr>
    </xdr:pic>
    <xdr:clientData/>
  </xdr:twoCellAnchor>
  <xdr:twoCellAnchor>
    <xdr:from>
      <xdr:col>11</xdr:col>
      <xdr:colOff>406400</xdr:colOff>
      <xdr:row>3</xdr:row>
      <xdr:rowOff>28575</xdr:rowOff>
    </xdr:from>
    <xdr:to>
      <xdr:col>12</xdr:col>
      <xdr:colOff>0</xdr:colOff>
      <xdr:row>4</xdr:row>
      <xdr:rowOff>19050</xdr:rowOff>
    </xdr:to>
    <xdr:cxnSp macro="">
      <xdr:nvCxnSpPr>
        <xdr:cNvPr id="13" name="Connettore 2 12">
          <a:extLst>
            <a:ext uri="{FF2B5EF4-FFF2-40B4-BE49-F238E27FC236}">
              <a16:creationId xmlns:a16="http://schemas.microsoft.com/office/drawing/2014/main" id="{BB35D24B-0F12-4977-AB8E-85A69181CB1B}"/>
            </a:ext>
          </a:extLst>
        </xdr:cNvPr>
        <xdr:cNvCxnSpPr/>
      </xdr:nvCxnSpPr>
      <xdr:spPr>
        <a:xfrm flipH="1">
          <a:off x="7112000" y="581025"/>
          <a:ext cx="203200" cy="174625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390525</xdr:colOff>
      <xdr:row>2</xdr:row>
      <xdr:rowOff>111125</xdr:rowOff>
    </xdr:from>
    <xdr:to>
      <xdr:col>2</xdr:col>
      <xdr:colOff>590550</xdr:colOff>
      <xdr:row>3</xdr:row>
      <xdr:rowOff>104775</xdr:rowOff>
    </xdr:to>
    <xdr:cxnSp macro="">
      <xdr:nvCxnSpPr>
        <xdr:cNvPr id="14" name="Connettore 2 13">
          <a:extLst>
            <a:ext uri="{FF2B5EF4-FFF2-40B4-BE49-F238E27FC236}">
              <a16:creationId xmlns:a16="http://schemas.microsoft.com/office/drawing/2014/main" id="{2896BC2A-8D5C-4876-945B-AE3559BD1794}"/>
            </a:ext>
          </a:extLst>
        </xdr:cNvPr>
        <xdr:cNvCxnSpPr/>
      </xdr:nvCxnSpPr>
      <xdr:spPr>
        <a:xfrm flipH="1">
          <a:off x="1609725" y="479425"/>
          <a:ext cx="200025" cy="17780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28</xdr:col>
      <xdr:colOff>299276</xdr:colOff>
      <xdr:row>37</xdr:row>
      <xdr:rowOff>39504</xdr:rowOff>
    </xdr:from>
    <xdr:to>
      <xdr:col>34</xdr:col>
      <xdr:colOff>182747</xdr:colOff>
      <xdr:row>47</xdr:row>
      <xdr:rowOff>46105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id="{4D7B2F5F-3043-4B71-A262-B3871DAF34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7444276" y="7151504"/>
          <a:ext cx="3554926" cy="2015510"/>
        </a:xfrm>
        <a:prstGeom prst="rect">
          <a:avLst/>
        </a:prstGeom>
      </xdr:spPr>
    </xdr:pic>
    <xdr:clientData/>
  </xdr:twoCellAnchor>
  <xdr:twoCellAnchor editAs="oneCell">
    <xdr:from>
      <xdr:col>5</xdr:col>
      <xdr:colOff>517340</xdr:colOff>
      <xdr:row>58</xdr:row>
      <xdr:rowOff>32935</xdr:rowOff>
    </xdr:from>
    <xdr:to>
      <xdr:col>17</xdr:col>
      <xdr:colOff>606259</xdr:colOff>
      <xdr:row>105</xdr:row>
      <xdr:rowOff>7597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id="{32CB154E-81D3-40E7-908B-758060103F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565340" y="11132735"/>
          <a:ext cx="7567102" cy="8629712"/>
        </a:xfrm>
        <a:prstGeom prst="rect">
          <a:avLst/>
        </a:prstGeom>
      </xdr:spPr>
    </xdr:pic>
    <xdr:clientData/>
  </xdr:twoCellAnchor>
  <xdr:twoCellAnchor editAs="oneCell">
    <xdr:from>
      <xdr:col>35</xdr:col>
      <xdr:colOff>13552</xdr:colOff>
      <xdr:row>4</xdr:row>
      <xdr:rowOff>12685</xdr:rowOff>
    </xdr:from>
    <xdr:to>
      <xdr:col>43</xdr:col>
      <xdr:colOff>9525</xdr:colOff>
      <xdr:row>18</xdr:row>
      <xdr:rowOff>3014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id="{4355DE5C-86D8-4455-A990-4112462E57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1368602" y="749285"/>
          <a:ext cx="4872773" cy="2568429"/>
        </a:xfrm>
        <a:prstGeom prst="rect">
          <a:avLst/>
        </a:prstGeom>
      </xdr:spPr>
    </xdr:pic>
    <xdr:clientData/>
  </xdr:twoCellAnchor>
  <xdr:twoCellAnchor>
    <xdr:from>
      <xdr:col>51</xdr:col>
      <xdr:colOff>14209</xdr:colOff>
      <xdr:row>0</xdr:row>
      <xdr:rowOff>105114</xdr:rowOff>
    </xdr:from>
    <xdr:to>
      <xdr:col>59</xdr:col>
      <xdr:colOff>486499</xdr:colOff>
      <xdr:row>15</xdr:row>
      <xdr:rowOff>175142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8B616F04-6776-49ED-A619-A0F477A862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 editAs="oneCell">
    <xdr:from>
      <xdr:col>101</xdr:col>
      <xdr:colOff>553358</xdr:colOff>
      <xdr:row>4</xdr:row>
      <xdr:rowOff>149794</xdr:rowOff>
    </xdr:from>
    <xdr:to>
      <xdr:col>108</xdr:col>
      <xdr:colOff>81644</xdr:colOff>
      <xdr:row>8</xdr:row>
      <xdr:rowOff>163913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id="{542E4821-CE60-4E1F-A33C-2B52A37B9A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62084858" y="875508"/>
          <a:ext cx="3782786" cy="794262"/>
        </a:xfrm>
        <a:prstGeom prst="rect">
          <a:avLst/>
        </a:prstGeom>
      </xdr:spPr>
    </xdr:pic>
    <xdr:clientData/>
  </xdr:twoCellAnchor>
  <xdr:twoCellAnchor editAs="oneCell">
    <xdr:from>
      <xdr:col>110</xdr:col>
      <xdr:colOff>604398</xdr:colOff>
      <xdr:row>4</xdr:row>
      <xdr:rowOff>26317</xdr:rowOff>
    </xdr:from>
    <xdr:to>
      <xdr:col>121</xdr:col>
      <xdr:colOff>259579</xdr:colOff>
      <xdr:row>18</xdr:row>
      <xdr:rowOff>49593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id="{73899418-FB2F-4ABF-91D2-7B6051E18C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7605969" y="752031"/>
          <a:ext cx="6340824" cy="2644919"/>
        </a:xfrm>
        <a:prstGeom prst="rect">
          <a:avLst/>
        </a:prstGeom>
      </xdr:spPr>
    </xdr:pic>
    <xdr:clientData/>
  </xdr:twoCellAnchor>
  <xdr:twoCellAnchor>
    <xdr:from>
      <xdr:col>70</xdr:col>
      <xdr:colOff>14209</xdr:colOff>
      <xdr:row>0</xdr:row>
      <xdr:rowOff>105114</xdr:rowOff>
    </xdr:from>
    <xdr:to>
      <xdr:col>78</xdr:col>
      <xdr:colOff>486499</xdr:colOff>
      <xdr:row>15</xdr:row>
      <xdr:rowOff>175142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44FC9945-6A51-4E99-AAEF-21CA881B10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70</xdr:col>
      <xdr:colOff>14209</xdr:colOff>
      <xdr:row>0</xdr:row>
      <xdr:rowOff>105114</xdr:rowOff>
    </xdr:from>
    <xdr:to>
      <xdr:col>78</xdr:col>
      <xdr:colOff>486499</xdr:colOff>
      <xdr:row>15</xdr:row>
      <xdr:rowOff>175142</xdr:rowOff>
    </xdr:to>
    <xdr:graphicFrame macro="">
      <xdr:nvGraphicFramePr>
        <xdr:cNvPr id="23" name="Grafico 22">
          <a:extLst>
            <a:ext uri="{FF2B5EF4-FFF2-40B4-BE49-F238E27FC236}">
              <a16:creationId xmlns:a16="http://schemas.microsoft.com/office/drawing/2014/main" id="{CB5AE0CE-275E-4648-89E8-600B130578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069980\Desktop\Dottorato%20La%20Macchia\Materiali%20di%20base%20e%20mix%20design\Caratterizzazione%20materiali%20di%20base\Masse%20volumiche\Masse%20volumiche.xlsx" TargetMode="External"/><Relationship Id="rId1" Type="http://schemas.openxmlformats.org/officeDocument/2006/relationships/externalLinkPath" Target="https://politoit-my.sharepoint.com/Users/d069980/Desktop/Dottorato%20La%20Macchia/Materiali%20di%20base%20e%20mix%20design/Caratterizzazione%20materiali%20di%20base/Masse%20volumiche/Masse%20volumiche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069980\Desktop\Dottorato%20La%20Macchia\Materiali%20di%20base%20e%20mix%20design\Miscele%20mix%20design\SP1-5%25.xlsx" TargetMode="External"/><Relationship Id="rId1" Type="http://schemas.openxmlformats.org/officeDocument/2006/relationships/externalLinkPath" Target="https://politoit-my.sharepoint.com/Users/d069980/Desktop/Dottorato%20La%20Macchia/Materiali%20di%20base%20e%20mix%20design/Miscele%20mix%20design/SP1-5%25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olitoit-my.sharepoint.com/personal/joseph_lamacchia_polito_it/Documents/Desktop/Miscele%20piota/Miscele%20pilota%20NEW.xlsx" TargetMode="External"/><Relationship Id="rId1" Type="http://schemas.openxmlformats.org/officeDocument/2006/relationships/externalLinkPath" Target="https://politoit-my.sharepoint.com/personal/joseph_lamacchia_polito_it/Documents/Desktop/Miscele%20piota/Miscele%20pilota%20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alibration"/>
      <sheetName val="Sabbia 0-5"/>
      <sheetName val="Pietrisco 8-16"/>
      <sheetName val="Pietrisco 16-22"/>
      <sheetName val="RAP 0-12 nero"/>
      <sheetName val="RAP 0-12 bianco"/>
      <sheetName val="RAP 0-20 nero"/>
      <sheetName val="RAP 0-20 bianco"/>
      <sheetName val="Confronto"/>
    </sheetNames>
    <sheetDataSet>
      <sheetData sheetId="0" refreshError="1">
        <row r="7">
          <cell r="H7">
            <v>1.3316343407638355E-3</v>
          </cell>
          <cell r="M7">
            <v>1.3480885691457031E-3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urva granulometrica"/>
      <sheetName val="Divisione bitume in latte"/>
      <sheetName val="Ignition test"/>
      <sheetName val="TMD (estratto carbolite)"/>
      <sheetName val="Sieve (estratto carbolite)"/>
      <sheetName val="TMD"/>
      <sheetName val="Volumetria"/>
      <sheetName val="Gyrations"/>
      <sheetName val="Gyrations2"/>
      <sheetName val="Gyrations3"/>
      <sheetName val="Caratteristiche volumetriche"/>
      <sheetName val="Riepilogo"/>
      <sheetName val="Foglio4"/>
      <sheetName val="ITT-Fatigue"/>
      <sheetName val="Ideal CT"/>
    </sheetNames>
    <sheetDataSet>
      <sheetData sheetId="0" refreshError="1"/>
      <sheetData sheetId="1" refreshError="1"/>
      <sheetData sheetId="2" refreshError="1">
        <row r="32">
          <cell r="F32">
            <v>0.22664789736333038</v>
          </cell>
        </row>
      </sheetData>
      <sheetData sheetId="3" refreshError="1">
        <row r="10">
          <cell r="N10">
            <v>2.7855557826271551</v>
          </cell>
        </row>
      </sheetData>
      <sheetData sheetId="4" refreshError="1">
        <row r="27">
          <cell r="O27">
            <v>5.9566787003610049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24">
          <cell r="F24">
            <v>2.5355933609589356</v>
          </cell>
        </row>
        <row r="25">
          <cell r="BL25">
            <v>0</v>
          </cell>
          <cell r="BQ25">
            <v>83.64217968915105</v>
          </cell>
        </row>
        <row r="26">
          <cell r="BL26">
            <v>0.3010299956639812</v>
          </cell>
          <cell r="BQ26">
            <v>85.114282051680092</v>
          </cell>
        </row>
        <row r="27">
          <cell r="BL27">
            <v>0.47712125471966244</v>
          </cell>
          <cell r="BQ27">
            <v>86.287796078345593</v>
          </cell>
        </row>
        <row r="28">
          <cell r="BL28">
            <v>0.6020599913279624</v>
          </cell>
          <cell r="BQ28">
            <v>87.207256200491898</v>
          </cell>
        </row>
        <row r="29">
          <cell r="BL29">
            <v>0.69897000433601886</v>
          </cell>
          <cell r="BQ29">
            <v>87.927977326115823</v>
          </cell>
        </row>
        <row r="30">
          <cell r="BL30">
            <v>0.77815125038364363</v>
          </cell>
          <cell r="BQ30">
            <v>88.586888063780307</v>
          </cell>
        </row>
        <row r="31">
          <cell r="BL31">
            <v>0.84509804001425681</v>
          </cell>
          <cell r="BQ31">
            <v>89.180932577200466</v>
          </cell>
        </row>
        <row r="32">
          <cell r="BL32">
            <v>0.90308998699194354</v>
          </cell>
          <cell r="BQ32">
            <v>89.631720778938586</v>
          </cell>
        </row>
        <row r="33">
          <cell r="BL33">
            <v>0.95424250943932487</v>
          </cell>
          <cell r="BQ33">
            <v>90.087089385774874</v>
          </cell>
        </row>
        <row r="34">
          <cell r="BL34">
            <v>1</v>
          </cell>
          <cell r="BQ34">
            <v>90.547108565617137</v>
          </cell>
        </row>
        <row r="35">
          <cell r="BL35">
            <v>1.0413926851582251</v>
          </cell>
          <cell r="BQ35">
            <v>90.856406972331442</v>
          </cell>
        </row>
        <row r="36">
          <cell r="BL36">
            <v>1.0791812460476249</v>
          </cell>
          <cell r="BQ36">
            <v>91.246014206346601</v>
          </cell>
        </row>
        <row r="37">
          <cell r="BL37">
            <v>1.1139433523068367</v>
          </cell>
          <cell r="BQ37">
            <v>91.56011408313266</v>
          </cell>
        </row>
        <row r="38">
          <cell r="BL38">
            <v>1.146128035678238</v>
          </cell>
          <cell r="BQ38">
            <v>91.79711178999149</v>
          </cell>
        </row>
        <row r="39">
          <cell r="BL39">
            <v>1.1760912590556813</v>
          </cell>
          <cell r="BQ39">
            <v>92.115023865454674</v>
          </cell>
        </row>
        <row r="40">
          <cell r="BL40">
            <v>1.2041199826559248</v>
          </cell>
          <cell r="BQ40">
            <v>92.354906740104269</v>
          </cell>
        </row>
        <row r="41">
          <cell r="BL41">
            <v>1.2304489213782739</v>
          </cell>
          <cell r="BQ41">
            <v>92.59604226684084</v>
          </cell>
        </row>
        <row r="42">
          <cell r="BL42">
            <v>1.255272505103306</v>
          </cell>
          <cell r="BQ42">
            <v>92.838440283246186</v>
          </cell>
        </row>
        <row r="43">
          <cell r="BL43">
            <v>1.2787536009528289</v>
          </cell>
          <cell r="BQ43">
            <v>92.919521890480468</v>
          </cell>
        </row>
        <row r="44">
          <cell r="BL44">
            <v>1.3010299956639813</v>
          </cell>
          <cell r="BQ44">
            <v>93.245269557055323</v>
          </cell>
        </row>
        <row r="45">
          <cell r="BL45">
            <v>1.3222192947339193</v>
          </cell>
          <cell r="BQ45">
            <v>93.409001373661212</v>
          </cell>
        </row>
        <row r="46">
          <cell r="BL46">
            <v>1.3424226808222062</v>
          </cell>
          <cell r="BQ46">
            <v>93.573309203694038</v>
          </cell>
        </row>
        <row r="47">
          <cell r="BL47">
            <v>1.3617278360175928</v>
          </cell>
          <cell r="BQ47">
            <v>93.738196092158717</v>
          </cell>
        </row>
        <row r="48">
          <cell r="BL48">
            <v>1.3802112417116059</v>
          </cell>
          <cell r="BQ48">
            <v>93.903665105560577</v>
          </cell>
        </row>
        <row r="49">
          <cell r="BL49">
            <v>1.3979400086720377</v>
          </cell>
          <cell r="BQ49">
            <v>94.069719332095616</v>
          </cell>
        </row>
        <row r="50">
          <cell r="BL50">
            <v>1.414973347970818</v>
          </cell>
          <cell r="BQ50">
            <v>94.23636188184247</v>
          </cell>
        </row>
        <row r="51">
          <cell r="BL51">
            <v>1.4313637641589874</v>
          </cell>
          <cell r="BQ51">
            <v>94.403595886956651</v>
          </cell>
        </row>
        <row r="52">
          <cell r="BL52">
            <v>1.4471580313422192</v>
          </cell>
          <cell r="BQ52">
            <v>94.487435670159982</v>
          </cell>
        </row>
        <row r="53">
          <cell r="BL53">
            <v>1.4623979978989561</v>
          </cell>
          <cell r="BQ53">
            <v>94.655562779893359</v>
          </cell>
        </row>
        <row r="54">
          <cell r="BL54">
            <v>1.4771212547196624</v>
          </cell>
          <cell r="BQ54">
            <v>94.824289273262153</v>
          </cell>
        </row>
        <row r="55">
          <cell r="BL55">
            <v>1.4913616938342726</v>
          </cell>
          <cell r="BQ55">
            <v>94.908878291347122</v>
          </cell>
        </row>
        <row r="56">
          <cell r="BL56">
            <v>1.505149978319906</v>
          </cell>
          <cell r="BQ56">
            <v>94.9936183612501</v>
          </cell>
        </row>
        <row r="57">
          <cell r="BL57">
            <v>1.5185139398778875</v>
          </cell>
          <cell r="BQ57">
            <v>95.163553277817641</v>
          </cell>
        </row>
        <row r="58">
          <cell r="BL58">
            <v>1.5314789170422551</v>
          </cell>
          <cell r="BQ58">
            <v>95.248748938764649</v>
          </cell>
        </row>
        <row r="59">
          <cell r="BL59">
            <v>1.5440680443502757</v>
          </cell>
          <cell r="BQ59">
            <v>95.334097280107642</v>
          </cell>
        </row>
        <row r="60">
          <cell r="BL60">
            <v>1.5563025007672873</v>
          </cell>
          <cell r="BQ60">
            <v>95.419598712645836</v>
          </cell>
        </row>
        <row r="61">
          <cell r="BL61">
            <v>1.568201724066995</v>
          </cell>
          <cell r="BQ61">
            <v>95.505253648653607</v>
          </cell>
        </row>
        <row r="62">
          <cell r="BL62">
            <v>1.5797835966168101</v>
          </cell>
          <cell r="BQ62">
            <v>95.677025687590017</v>
          </cell>
        </row>
        <row r="63">
          <cell r="BL63">
            <v>1.5910646070264991</v>
          </cell>
          <cell r="BQ63">
            <v>95.763143622502369</v>
          </cell>
        </row>
        <row r="64">
          <cell r="BL64">
            <v>1.6020599913279623</v>
          </cell>
          <cell r="BQ64">
            <v>95.84941672486498</v>
          </cell>
        </row>
        <row r="65">
          <cell r="BL65">
            <v>1.6127838567197355</v>
          </cell>
          <cell r="BQ65">
            <v>95.935845414427519</v>
          </cell>
        </row>
        <row r="66">
          <cell r="BL66">
            <v>1.6232492903979006</v>
          </cell>
          <cell r="BQ66">
            <v>95.935845414427519</v>
          </cell>
        </row>
        <row r="67">
          <cell r="BL67">
            <v>1.6334684555795864</v>
          </cell>
          <cell r="BQ67">
            <v>96.022430112455012</v>
          </cell>
        </row>
        <row r="68">
          <cell r="BL68">
            <v>1.6434526764861874</v>
          </cell>
          <cell r="BQ68">
            <v>96.109171241734529</v>
          </cell>
        </row>
        <row r="69">
          <cell r="BL69">
            <v>1.6532125137753437</v>
          </cell>
          <cell r="BQ69">
            <v>96.196069226582409</v>
          </cell>
        </row>
        <row r="70">
          <cell r="BL70">
            <v>1.6627578316815741</v>
          </cell>
          <cell r="BQ70">
            <v>96.196069226582409</v>
          </cell>
        </row>
        <row r="71">
          <cell r="BL71">
            <v>1.6720978579357175</v>
          </cell>
          <cell r="BQ71">
            <v>96.283124492850803</v>
          </cell>
        </row>
        <row r="72">
          <cell r="BL72">
            <v>1.6812412373755872</v>
          </cell>
          <cell r="BQ72">
            <v>96.370337467934903</v>
          </cell>
        </row>
        <row r="73">
          <cell r="BL73">
            <v>1.6901960800285136</v>
          </cell>
          <cell r="BQ73">
            <v>96.457708580779794</v>
          </cell>
        </row>
        <row r="74">
          <cell r="BL74">
            <v>1.6989700043360187</v>
          </cell>
          <cell r="BQ74">
            <v>96.457708580779794</v>
          </cell>
        </row>
        <row r="75">
          <cell r="BL75">
            <v>1.7075701760979363</v>
          </cell>
          <cell r="BQ75">
            <v>96.54523826188759</v>
          </cell>
        </row>
        <row r="76">
          <cell r="BL76">
            <v>1.7160033436347992</v>
          </cell>
          <cell r="BQ76">
            <v>96.632926943324364</v>
          </cell>
        </row>
        <row r="77">
          <cell r="BL77">
            <v>1.7242758696007889</v>
          </cell>
          <cell r="BQ77">
            <v>96.720775058727369</v>
          </cell>
        </row>
        <row r="78">
          <cell r="BL78">
            <v>1.7323937598229686</v>
          </cell>
          <cell r="BQ78">
            <v>96.720775058727369</v>
          </cell>
        </row>
        <row r="79">
          <cell r="BL79">
            <v>1.7403626894942439</v>
          </cell>
          <cell r="BQ79">
            <v>96.808783043312218</v>
          </cell>
        </row>
        <row r="80">
          <cell r="BL80">
            <v>1.7481880270062005</v>
          </cell>
          <cell r="BQ80">
            <v>96.808783043312218</v>
          </cell>
        </row>
        <row r="81">
          <cell r="BL81">
            <v>1.7558748556724915</v>
          </cell>
          <cell r="BQ81">
            <v>96.896951333879883</v>
          </cell>
        </row>
        <row r="82">
          <cell r="BL82">
            <v>1.7634279935629373</v>
          </cell>
          <cell r="BQ82">
            <v>96.985280368824178</v>
          </cell>
        </row>
        <row r="83">
          <cell r="BL83">
            <v>1.7708520116421442</v>
          </cell>
          <cell r="BQ83">
            <v>96.985280368824178</v>
          </cell>
        </row>
        <row r="84">
          <cell r="BL84">
            <v>1.7781512503836436</v>
          </cell>
          <cell r="BQ84">
            <v>97.0737705881388</v>
          </cell>
        </row>
        <row r="85">
          <cell r="BL85">
            <v>1.7853298350107671</v>
          </cell>
          <cell r="BQ85">
            <v>97.0737705881388</v>
          </cell>
        </row>
        <row r="86">
          <cell r="BL86">
            <v>1.7923916894982539</v>
          </cell>
          <cell r="BQ86">
            <v>97.162422433424751</v>
          </cell>
        </row>
        <row r="87">
          <cell r="BL87">
            <v>1.7993405494535817</v>
          </cell>
          <cell r="BQ87">
            <v>97.162422433424751</v>
          </cell>
        </row>
        <row r="88">
          <cell r="BL88">
            <v>1.8061799739838871</v>
          </cell>
          <cell r="BQ88">
            <v>97.251236347897745</v>
          </cell>
        </row>
        <row r="89">
          <cell r="BL89">
            <v>1.8129133566428555</v>
          </cell>
          <cell r="BQ89">
            <v>97.251236347897745</v>
          </cell>
        </row>
        <row r="90">
          <cell r="BL90">
            <v>1.8195439355418688</v>
          </cell>
          <cell r="BQ90">
            <v>97.340212776395362</v>
          </cell>
        </row>
        <row r="91">
          <cell r="BL91">
            <v>1.8260748027008264</v>
          </cell>
          <cell r="BQ91">
            <v>97.340212776395362</v>
          </cell>
        </row>
        <row r="92">
          <cell r="BL92">
            <v>1.8325089127062364</v>
          </cell>
          <cell r="BQ92">
            <v>97.429352165384728</v>
          </cell>
        </row>
        <row r="93">
          <cell r="BL93">
            <v>1.8388490907372552</v>
          </cell>
          <cell r="BQ93">
            <v>97.429352165384728</v>
          </cell>
        </row>
        <row r="94">
          <cell r="BL94">
            <v>1.8450980400142569</v>
          </cell>
          <cell r="BQ94">
            <v>97.429352165384728</v>
          </cell>
        </row>
        <row r="95">
          <cell r="BL95">
            <v>1.8512583487190752</v>
          </cell>
          <cell r="BQ95">
            <v>97.518654962969848</v>
          </cell>
        </row>
        <row r="96">
          <cell r="BL96">
            <v>1.8573324964312685</v>
          </cell>
          <cell r="BQ96">
            <v>97.518654962969848</v>
          </cell>
        </row>
        <row r="97">
          <cell r="BL97">
            <v>1.8633228601204559</v>
          </cell>
          <cell r="BQ97">
            <v>97.608121618899176</v>
          </cell>
        </row>
        <row r="98">
          <cell r="BL98">
            <v>1.8692317197309762</v>
          </cell>
          <cell r="BQ98">
            <v>97.608121618899176</v>
          </cell>
        </row>
        <row r="99">
          <cell r="BL99">
            <v>1.8750612633917001</v>
          </cell>
          <cell r="BQ99">
            <v>97.697752584573124</v>
          </cell>
        </row>
        <row r="100">
          <cell r="BL100">
            <v>1.8808135922807914</v>
          </cell>
          <cell r="BQ100">
            <v>97.697752584573124</v>
          </cell>
        </row>
        <row r="101">
          <cell r="BL101">
            <v>1.8864907251724818</v>
          </cell>
          <cell r="BQ101">
            <v>97.697752584573124</v>
          </cell>
        </row>
        <row r="102">
          <cell r="BL102">
            <v>1.8920946026904804</v>
          </cell>
          <cell r="BQ102">
            <v>97.787548313051587</v>
          </cell>
        </row>
        <row r="103">
          <cell r="BL103">
            <v>1.8976270912904414</v>
          </cell>
          <cell r="BQ103">
            <v>97.787548313051587</v>
          </cell>
        </row>
        <row r="104">
          <cell r="BL104">
            <v>1.9030899869919435</v>
          </cell>
          <cell r="BQ104">
            <v>97.787548313051587</v>
          </cell>
        </row>
        <row r="105">
          <cell r="BL105">
            <v>1.9084850188786497</v>
          </cell>
          <cell r="BQ105">
            <v>97.877509259061753</v>
          </cell>
        </row>
        <row r="106">
          <cell r="BL106">
            <v>1.9138138523837167</v>
          </cell>
          <cell r="BQ106">
            <v>97.877509259061753</v>
          </cell>
        </row>
        <row r="107">
          <cell r="BL107">
            <v>1.919078092376074</v>
          </cell>
          <cell r="BQ107">
            <v>97.877509259061753</v>
          </cell>
        </row>
        <row r="108">
          <cell r="BL108">
            <v>1.9242792860618816</v>
          </cell>
          <cell r="BQ108">
            <v>97.967635879005655</v>
          </cell>
        </row>
        <row r="109">
          <cell r="BL109">
            <v>1.9294189257142926</v>
          </cell>
          <cell r="BQ109">
            <v>97.967635879005655</v>
          </cell>
        </row>
        <row r="110">
          <cell r="BL110">
            <v>1.9344984512435677</v>
          </cell>
          <cell r="BQ110">
            <v>97.967635879005655</v>
          </cell>
        </row>
        <row r="111">
          <cell r="BL111">
            <v>1.9395192526186185</v>
          </cell>
          <cell r="BQ111">
            <v>98.057928630967865</v>
          </cell>
        </row>
        <row r="112">
          <cell r="BL112">
            <v>1.9444826721501687</v>
          </cell>
          <cell r="BQ112">
            <v>98.057928630967865</v>
          </cell>
        </row>
        <row r="113">
          <cell r="BL113">
            <v>1.9493900066449128</v>
          </cell>
          <cell r="BQ113">
            <v>98.057928630967865</v>
          </cell>
        </row>
        <row r="114">
          <cell r="BL114">
            <v>1.954242509439325</v>
          </cell>
          <cell r="BQ114">
            <v>98.148387974723363</v>
          </cell>
        </row>
        <row r="115">
          <cell r="BL115">
            <v>1.9590413923210936</v>
          </cell>
          <cell r="BQ115">
            <v>98.148387974723363</v>
          </cell>
        </row>
        <row r="116">
          <cell r="BL116">
            <v>1.9637878273455553</v>
          </cell>
          <cell r="BQ116">
            <v>98.148387974723363</v>
          </cell>
        </row>
        <row r="117">
          <cell r="BL117">
            <v>1.968482948553935</v>
          </cell>
          <cell r="BQ117">
            <v>98.148387974723363</v>
          </cell>
        </row>
        <row r="118">
          <cell r="BL118">
            <v>1.9731278535996986</v>
          </cell>
          <cell r="BQ118">
            <v>98.148387974723363</v>
          </cell>
        </row>
        <row r="119">
          <cell r="BL119">
            <v>1.9777236052888478</v>
          </cell>
          <cell r="BQ119">
            <v>98.23901437174527</v>
          </cell>
        </row>
        <row r="120">
          <cell r="BL120">
            <v>1.9822712330395684</v>
          </cell>
          <cell r="BQ120">
            <v>98.23901437174527</v>
          </cell>
        </row>
        <row r="121">
          <cell r="BL121">
            <v>1.9867717342662448</v>
          </cell>
          <cell r="BQ121">
            <v>98.23901437174527</v>
          </cell>
        </row>
        <row r="122">
          <cell r="BL122">
            <v>1.9912260756924949</v>
          </cell>
          <cell r="BQ122">
            <v>98.329808285212707</v>
          </cell>
        </row>
        <row r="123">
          <cell r="BL123">
            <v>1.9956351945975499</v>
          </cell>
          <cell r="BQ123">
            <v>98.329808285212707</v>
          </cell>
        </row>
        <row r="124">
          <cell r="BL124">
            <v>2</v>
          </cell>
          <cell r="BQ124">
            <v>98.329808285212707</v>
          </cell>
        </row>
        <row r="125">
          <cell r="BL125">
            <v>2.0043213737826426</v>
          </cell>
          <cell r="BQ125">
            <v>98.420770180018621</v>
          </cell>
        </row>
        <row r="126">
          <cell r="BL126">
            <v>2.0086001717619175</v>
          </cell>
          <cell r="BQ126">
            <v>98.420770180018621</v>
          </cell>
        </row>
        <row r="127">
          <cell r="BL127">
            <v>2.012837224705172</v>
          </cell>
          <cell r="BQ127">
            <v>98.420770180018621</v>
          </cell>
        </row>
        <row r="128">
          <cell r="BL128">
            <v>2.0170333392987803</v>
          </cell>
          <cell r="BQ128">
            <v>98.420770180018621</v>
          </cell>
        </row>
        <row r="129">
          <cell r="BL129">
            <v>2.0211892990699383</v>
          </cell>
          <cell r="BQ129">
            <v>98.420770180018621</v>
          </cell>
        </row>
        <row r="130">
          <cell r="BL130">
            <v>2.0253058652647704</v>
          </cell>
          <cell r="BQ130">
            <v>98.511900522777907</v>
          </cell>
        </row>
        <row r="131">
          <cell r="BL131">
            <v>2.0293837776852097</v>
          </cell>
          <cell r="BQ131">
            <v>98.511900522777907</v>
          </cell>
        </row>
        <row r="132">
          <cell r="BL132">
            <v>2.0334237554869499</v>
          </cell>
          <cell r="BQ132">
            <v>98.511900522777907</v>
          </cell>
        </row>
        <row r="133">
          <cell r="BL133">
            <v>2.0374264979406238</v>
          </cell>
          <cell r="BQ133">
            <v>98.511900522777907</v>
          </cell>
        </row>
        <row r="134">
          <cell r="BL134">
            <v>2.0413926851582249</v>
          </cell>
          <cell r="BQ134">
            <v>98.511900522777907</v>
          </cell>
        </row>
        <row r="135">
          <cell r="BL135">
            <v>2.0453229787866576</v>
          </cell>
          <cell r="BQ135">
            <v>98.603199781835144</v>
          </cell>
        </row>
        <row r="136">
          <cell r="BL136">
            <v>2.0492180226701815</v>
          </cell>
          <cell r="BQ136">
            <v>98.603199781835144</v>
          </cell>
        </row>
        <row r="137">
          <cell r="BL137">
            <v>2.0530784434834195</v>
          </cell>
          <cell r="BQ137">
            <v>98.603199781835144</v>
          </cell>
        </row>
        <row r="138">
          <cell r="BL138">
            <v>2.0569048513364727</v>
          </cell>
          <cell r="BQ138">
            <v>98.603199781835144</v>
          </cell>
        </row>
        <row r="139">
          <cell r="BL139">
            <v>2.0606978403536118</v>
          </cell>
          <cell r="BQ139">
            <v>98.603199781835144</v>
          </cell>
        </row>
        <row r="140">
          <cell r="BL140">
            <v>2.0644579892269186</v>
          </cell>
          <cell r="BQ140">
            <v>98.694668427272859</v>
          </cell>
        </row>
        <row r="141">
          <cell r="BL141">
            <v>2.0681858617461617</v>
          </cell>
          <cell r="BQ141">
            <v>98.694668427272859</v>
          </cell>
        </row>
        <row r="142">
          <cell r="BL142">
            <v>2.0718820073061255</v>
          </cell>
          <cell r="BQ142">
            <v>98.694668427272859</v>
          </cell>
        </row>
        <row r="143">
          <cell r="BL143">
            <v>2.0755469613925306</v>
          </cell>
          <cell r="BQ143">
            <v>98.694668427272859</v>
          </cell>
        </row>
        <row r="144">
          <cell r="BL144">
            <v>2.0791812460476247</v>
          </cell>
          <cell r="BQ144">
            <v>98.694668427272859</v>
          </cell>
        </row>
        <row r="145">
          <cell r="BL145">
            <v>2.0827853703164503</v>
          </cell>
          <cell r="BQ145">
            <v>98.786306930919352</v>
          </cell>
        </row>
        <row r="146">
          <cell r="BL146">
            <v>2.0863598306747484</v>
          </cell>
          <cell r="BQ146">
            <v>98.786306930919352</v>
          </cell>
        </row>
        <row r="147">
          <cell r="BL147">
            <v>2.0899051114393981</v>
          </cell>
          <cell r="BQ147">
            <v>98.786306930919352</v>
          </cell>
        </row>
        <row r="148">
          <cell r="BL148">
            <v>2.0934216851622351</v>
          </cell>
          <cell r="BQ148">
            <v>98.786306930919352</v>
          </cell>
        </row>
        <row r="149">
          <cell r="BL149">
            <v>2.0969100130080562</v>
          </cell>
          <cell r="BQ149">
            <v>98.786306930919352</v>
          </cell>
        </row>
        <row r="150">
          <cell r="BL150">
            <v>2.1003705451175629</v>
          </cell>
          <cell r="BQ150">
            <v>98.786306930919352</v>
          </cell>
        </row>
        <row r="151">
          <cell r="BL151">
            <v>2.1038037209559568</v>
          </cell>
          <cell r="BQ151">
            <v>98.786306930919352</v>
          </cell>
        </row>
        <row r="152">
          <cell r="BL152">
            <v>2.1072099696478683</v>
          </cell>
          <cell r="BQ152">
            <v>98.878115766356984</v>
          </cell>
        </row>
        <row r="153">
          <cell r="BL153">
            <v>2.1105897102992488</v>
          </cell>
          <cell r="BQ153">
            <v>98.878115766356984</v>
          </cell>
        </row>
        <row r="154">
          <cell r="BL154">
            <v>2.1139433523068369</v>
          </cell>
          <cell r="BQ154">
            <v>98.878115766356984</v>
          </cell>
        </row>
        <row r="155">
          <cell r="BL155">
            <v>2.1172712956557644</v>
          </cell>
          <cell r="BQ155">
            <v>98.878115766356984</v>
          </cell>
        </row>
        <row r="156">
          <cell r="BL156">
            <v>2.12057393120585</v>
          </cell>
          <cell r="BQ156">
            <v>98.878115766356984</v>
          </cell>
        </row>
        <row r="157">
          <cell r="BL157">
            <v>2.1238516409670858</v>
          </cell>
          <cell r="BQ157">
            <v>98.878115766356984</v>
          </cell>
        </row>
        <row r="158">
          <cell r="BL158">
            <v>2.1271047983648077</v>
          </cell>
          <cell r="BQ158">
            <v>98.878115766356984</v>
          </cell>
        </row>
        <row r="159">
          <cell r="BL159">
            <v>2.1303337684950061</v>
          </cell>
          <cell r="BQ159">
            <v>98.970095408930334</v>
          </cell>
        </row>
        <row r="160">
          <cell r="BL160">
            <v>2.1335389083702174</v>
          </cell>
          <cell r="BQ160">
            <v>98.970095408930334</v>
          </cell>
        </row>
        <row r="161">
          <cell r="BL161">
            <v>2.1367205671564067</v>
          </cell>
          <cell r="BQ161">
            <v>98.970095408930334</v>
          </cell>
        </row>
        <row r="162">
          <cell r="BL162">
            <v>2.1398790864012365</v>
          </cell>
          <cell r="BQ162">
            <v>98.970095408930334</v>
          </cell>
        </row>
        <row r="163">
          <cell r="BL163">
            <v>2.143014800254095</v>
          </cell>
          <cell r="BQ163">
            <v>98.970095408930334</v>
          </cell>
        </row>
        <row r="164">
          <cell r="BL164">
            <v>2.1461280356782382</v>
          </cell>
          <cell r="BQ164">
            <v>98.970095408930334</v>
          </cell>
        </row>
        <row r="165">
          <cell r="BL165">
            <v>2.1492191126553797</v>
          </cell>
          <cell r="BQ165">
            <v>98.970095408930334</v>
          </cell>
        </row>
        <row r="166">
          <cell r="BL166">
            <v>2.1522883443830563</v>
          </cell>
          <cell r="BQ166">
            <v>98.970095408930334</v>
          </cell>
        </row>
        <row r="167">
          <cell r="BL167">
            <v>2.1553360374650619</v>
          </cell>
          <cell r="BQ167">
            <v>99.06224633575431</v>
          </cell>
        </row>
        <row r="168">
          <cell r="BL168">
            <v>2.1583624920952498</v>
          </cell>
          <cell r="BQ168">
            <v>99.06224633575431</v>
          </cell>
        </row>
        <row r="169">
          <cell r="BL169">
            <v>2.1613680022349748</v>
          </cell>
          <cell r="BQ169">
            <v>99.06224633575431</v>
          </cell>
        </row>
        <row r="170">
          <cell r="BL170">
            <v>2.1643528557844371</v>
          </cell>
          <cell r="BQ170">
            <v>99.06224633575431</v>
          </cell>
        </row>
        <row r="171">
          <cell r="BL171">
            <v>2.167317334748176</v>
          </cell>
          <cell r="BQ171">
            <v>99.06224633575431</v>
          </cell>
        </row>
        <row r="172">
          <cell r="BL172">
            <v>2.1702617153949575</v>
          </cell>
          <cell r="BQ172">
            <v>99.06224633575431</v>
          </cell>
        </row>
        <row r="173">
          <cell r="BL173">
            <v>2.173186268412274</v>
          </cell>
          <cell r="BQ173">
            <v>99.06224633575431</v>
          </cell>
        </row>
        <row r="174">
          <cell r="BL174">
            <v>2.1760912590556813</v>
          </cell>
          <cell r="BQ174">
            <v>99.06224633575431</v>
          </cell>
        </row>
        <row r="175">
          <cell r="BL175">
            <v>2.1789769472931693</v>
          </cell>
          <cell r="BQ175">
            <v>99.06224633575431</v>
          </cell>
        </row>
        <row r="176">
          <cell r="BL176">
            <v>2.1818435879447726</v>
          </cell>
          <cell r="BQ176">
            <v>99.154569025722395</v>
          </cell>
        </row>
        <row r="177">
          <cell r="BL177">
            <v>2.1846914308175989</v>
          </cell>
          <cell r="BQ177">
            <v>99.154569025722395</v>
          </cell>
        </row>
        <row r="178">
          <cell r="BL178">
            <v>2.1875207208364631</v>
          </cell>
          <cell r="BQ178">
            <v>99.154569025722395</v>
          </cell>
        </row>
        <row r="179">
          <cell r="BL179">
            <v>2.1903316981702914</v>
          </cell>
          <cell r="BQ179">
            <v>99.154569025722395</v>
          </cell>
        </row>
        <row r="180">
          <cell r="BL180">
            <v>2.1931245983544616</v>
          </cell>
          <cell r="BQ180">
            <v>99.154569025722395</v>
          </cell>
        </row>
        <row r="181">
          <cell r="BL181">
            <v>2.1958996524092336</v>
          </cell>
          <cell r="BQ181">
            <v>99.154569025722395</v>
          </cell>
        </row>
        <row r="182">
          <cell r="BL182">
            <v>2.1986570869544226</v>
          </cell>
          <cell r="BQ182">
            <v>99.154569025722395</v>
          </cell>
        </row>
        <row r="183">
          <cell r="BL183">
            <v>2.2013971243204513</v>
          </cell>
          <cell r="BQ183">
            <v>99.154569025722395</v>
          </cell>
        </row>
        <row r="184">
          <cell r="BL184">
            <v>2.2041199826559246</v>
          </cell>
          <cell r="BQ184">
            <v>99.154569025722395</v>
          </cell>
        </row>
        <row r="185">
          <cell r="BL185">
            <v>2.2068258760318495</v>
          </cell>
          <cell r="BQ185">
            <v>99.154569025722395</v>
          </cell>
        </row>
        <row r="186">
          <cell r="BL186">
            <v>2.2095150145426308</v>
          </cell>
          <cell r="BQ186">
            <v>99.154569025722395</v>
          </cell>
        </row>
        <row r="187">
          <cell r="BL187">
            <v>2.2121876044039577</v>
          </cell>
          <cell r="BQ187">
            <v>99.154569025722395</v>
          </cell>
        </row>
        <row r="188">
          <cell r="BL188">
            <v>2.214843848047698</v>
          </cell>
          <cell r="BQ188">
            <v>99.247063959515032</v>
          </cell>
        </row>
        <row r="189">
          <cell r="BL189">
            <v>2.2174839442139063</v>
          </cell>
          <cell r="BQ189">
            <v>99.247063959515032</v>
          </cell>
        </row>
        <row r="190">
          <cell r="BL190">
            <v>2.220108088040055</v>
          </cell>
          <cell r="BQ190">
            <v>99.247063959515032</v>
          </cell>
        </row>
        <row r="191">
          <cell r="BL191">
            <v>2.2227164711475833</v>
          </cell>
          <cell r="BQ191">
            <v>99.247063959515032</v>
          </cell>
        </row>
        <row r="192">
          <cell r="BL192">
            <v>2.2253092817258628</v>
          </cell>
          <cell r="BQ192">
            <v>99.247063959515032</v>
          </cell>
        </row>
        <row r="193">
          <cell r="BL193">
            <v>2.2278867046136734</v>
          </cell>
          <cell r="BQ193">
            <v>99.247063959515032</v>
          </cell>
        </row>
        <row r="194">
          <cell r="BL194">
            <v>2.2304489213782741</v>
          </cell>
          <cell r="BQ194">
            <v>99.247063959515032</v>
          </cell>
        </row>
        <row r="195">
          <cell r="BL195">
            <v>2.2329961103921536</v>
          </cell>
          <cell r="BQ195">
            <v>99.247063959515032</v>
          </cell>
        </row>
        <row r="196">
          <cell r="BL196">
            <v>2.2355284469075487</v>
          </cell>
          <cell r="BQ196">
            <v>99.247063959515032</v>
          </cell>
        </row>
        <row r="197">
          <cell r="BL197">
            <v>2.2380461031287955</v>
          </cell>
          <cell r="BQ197">
            <v>99.247063959515032</v>
          </cell>
        </row>
        <row r="198">
          <cell r="BL198">
            <v>2.2405492482825999</v>
          </cell>
          <cell r="BQ198">
            <v>99.247063959515032</v>
          </cell>
        </row>
        <row r="199">
          <cell r="BL199">
            <v>2.2430380486862944</v>
          </cell>
          <cell r="BQ199">
            <v>99.247063959515032</v>
          </cell>
        </row>
        <row r="200">
          <cell r="BL200">
            <v>2.2455126678141499</v>
          </cell>
          <cell r="BQ200">
            <v>99.247063959515032</v>
          </cell>
        </row>
        <row r="201">
          <cell r="BL201">
            <v>2.2479732663618068</v>
          </cell>
          <cell r="BQ201">
            <v>99.247063959515032</v>
          </cell>
        </row>
        <row r="202">
          <cell r="BL202">
            <v>2.2504200023088941</v>
          </cell>
          <cell r="BQ202">
            <v>99.247063959515032</v>
          </cell>
        </row>
        <row r="203">
          <cell r="BL203">
            <v>2.2528530309798933</v>
          </cell>
          <cell r="BQ203">
            <v>99.247063959515032</v>
          </cell>
        </row>
        <row r="204">
          <cell r="BL204">
            <v>2.255272505103306</v>
          </cell>
          <cell r="BQ204">
            <v>99.33973161960796</v>
          </cell>
        </row>
        <row r="205">
          <cell r="BL205">
            <v>2.2576785748691846</v>
          </cell>
          <cell r="BQ205">
            <v>99.33973161960796</v>
          </cell>
        </row>
        <row r="206">
          <cell r="BL206">
            <v>2.2600713879850747</v>
          </cell>
          <cell r="BQ206">
            <v>99.33973161960796</v>
          </cell>
        </row>
        <row r="207">
          <cell r="BL207">
            <v>2.2624510897304293</v>
          </cell>
          <cell r="BQ207">
            <v>99.33973161960796</v>
          </cell>
        </row>
        <row r="208">
          <cell r="BL208">
            <v>2.2648178230095364</v>
          </cell>
          <cell r="BQ208">
            <v>99.33973161960796</v>
          </cell>
        </row>
        <row r="209">
          <cell r="BL209">
            <v>2.2671717284030137</v>
          </cell>
          <cell r="BQ209">
            <v>99.33973161960796</v>
          </cell>
        </row>
        <row r="210">
          <cell r="BL210">
            <v>2.2695129442179165</v>
          </cell>
          <cell r="BQ210">
            <v>99.33973161960796</v>
          </cell>
        </row>
        <row r="211">
          <cell r="BL211">
            <v>2.271841606536499</v>
          </cell>
          <cell r="BQ211">
            <v>99.33973161960796</v>
          </cell>
        </row>
        <row r="212">
          <cell r="BL212">
            <v>2.27415784926368</v>
          </cell>
          <cell r="BQ212">
            <v>99.33973161960796</v>
          </cell>
        </row>
        <row r="213">
          <cell r="BL213">
            <v>2.2764618041732443</v>
          </cell>
          <cell r="BQ213">
            <v>99.33973161960796</v>
          </cell>
        </row>
        <row r="214">
          <cell r="BL214">
            <v>2.2787536009528289</v>
          </cell>
          <cell r="BQ214">
            <v>99.33973161960796</v>
          </cell>
        </row>
        <row r="215">
          <cell r="BL215">
            <v>2.2810333672477277</v>
          </cell>
          <cell r="BQ215">
            <v>99.33973161960796</v>
          </cell>
        </row>
        <row r="216">
          <cell r="BL216">
            <v>2.2833012287035497</v>
          </cell>
          <cell r="BQ216">
            <v>99.33973161960796</v>
          </cell>
        </row>
        <row r="217">
          <cell r="BL217">
            <v>2.2855573090077739</v>
          </cell>
          <cell r="BQ217">
            <v>99.33973161960796</v>
          </cell>
        </row>
        <row r="218">
          <cell r="BL218">
            <v>2.287801729930226</v>
          </cell>
          <cell r="BQ218">
            <v>99.33973161960796</v>
          </cell>
        </row>
        <row r="219">
          <cell r="BL219">
            <v>2.2900346113625178</v>
          </cell>
          <cell r="BQ219">
            <v>99.33973161960796</v>
          </cell>
        </row>
        <row r="220">
          <cell r="BL220">
            <v>2.2922560713564759</v>
          </cell>
          <cell r="BQ220">
            <v>99.33973161960796</v>
          </cell>
        </row>
        <row r="221">
          <cell r="BL221">
            <v>2.2944662261615929</v>
          </cell>
          <cell r="BQ221">
            <v>99.432572490280478</v>
          </cell>
        </row>
        <row r="222">
          <cell r="BL222">
            <v>2.2966651902615309</v>
          </cell>
          <cell r="BQ222">
            <v>99.432572490280478</v>
          </cell>
        </row>
        <row r="223">
          <cell r="BL223">
            <v>2.2988530764097068</v>
          </cell>
          <cell r="BQ223">
            <v>99.432572490280478</v>
          </cell>
        </row>
        <row r="224">
          <cell r="BL224">
            <v>2.3010299956639813</v>
          </cell>
          <cell r="BQ224">
            <v>99.432572490280478</v>
          </cell>
        </row>
      </sheetData>
      <sheetData sheetId="12" refreshError="1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P1-4.5t"/>
      <sheetName val="SP1-5t"/>
      <sheetName val="PMB-4.75t"/>
      <sheetName val="PMB-5t"/>
      <sheetName val="SP2-5t"/>
      <sheetName val="Curva granulometrica"/>
      <sheetName val="Prova a ignizione"/>
      <sheetName val="Template"/>
      <sheetName val="Confronto finale"/>
      <sheetName val="CURVA 3"/>
      <sheetName val="C3-SP1-5t"/>
      <sheetName val="C3-SP1-5.5t"/>
    </sheetNames>
    <sheetDataSet>
      <sheetData sheetId="0">
        <row r="25">
          <cell r="AS25">
            <v>0</v>
          </cell>
          <cell r="AX25">
            <v>79.567426352126162</v>
          </cell>
        </row>
        <row r="26">
          <cell r="AS26">
            <v>0.3010299956639812</v>
          </cell>
          <cell r="AX26">
            <v>80.294899964488451</v>
          </cell>
        </row>
        <row r="27">
          <cell r="AS27">
            <v>0.47712125471966244</v>
          </cell>
          <cell r="AX27">
            <v>81.790497635538273</v>
          </cell>
        </row>
        <row r="28">
          <cell r="AS28">
            <v>0.6020599913279624</v>
          </cell>
          <cell r="AX28">
            <v>82.559385979938185</v>
          </cell>
        </row>
        <row r="29">
          <cell r="AS29">
            <v>0.69897000433601886</v>
          </cell>
          <cell r="AX29">
            <v>83.244120223847617</v>
          </cell>
        </row>
        <row r="30">
          <cell r="AS30">
            <v>0.77815125038364363</v>
          </cell>
          <cell r="AX30">
            <v>83.740211524347302</v>
          </cell>
        </row>
        <row r="31">
          <cell r="AS31">
            <v>0.84509804001425681</v>
          </cell>
          <cell r="AX31">
            <v>84.242251161783457</v>
          </cell>
        </row>
        <row r="32">
          <cell r="AS32">
            <v>0.90308998699194354</v>
          </cell>
          <cell r="AX32">
            <v>84.546374812186997</v>
          </cell>
        </row>
        <row r="33">
          <cell r="AS33">
            <v>0.95424250943932487</v>
          </cell>
          <cell r="AX33">
            <v>85.058156742042854</v>
          </cell>
        </row>
        <row r="34">
          <cell r="AS34">
            <v>1</v>
          </cell>
          <cell r="AX34">
            <v>85.368210776339481</v>
          </cell>
        </row>
        <row r="35">
          <cell r="AS35">
            <v>1.0413926851582251</v>
          </cell>
          <cell r="AX35">
            <v>85.57617231294445</v>
          </cell>
        </row>
        <row r="36">
          <cell r="AS36">
            <v>1.0791812460476249</v>
          </cell>
          <cell r="AX36">
            <v>85.995149900767913</v>
          </cell>
        </row>
        <row r="37">
          <cell r="AS37">
            <v>1.1139433523068367</v>
          </cell>
          <cell r="AX37">
            <v>86.206180943469192</v>
          </cell>
        </row>
        <row r="38">
          <cell r="AS38">
            <v>1.146128035678238</v>
          </cell>
          <cell r="AX38">
            <v>86.418250269283405</v>
          </cell>
        </row>
        <row r="39">
          <cell r="AS39">
            <v>1.1760912590556813</v>
          </cell>
          <cell r="AX39">
            <v>86.631365559713203</v>
          </cell>
        </row>
        <row r="40">
          <cell r="AS40">
            <v>1.2041199826559248</v>
          </cell>
          <cell r="AX40">
            <v>86.845534572221766</v>
          </cell>
        </row>
        <row r="41">
          <cell r="AS41">
            <v>1.2304489213782739</v>
          </cell>
          <cell r="AX41">
            <v>87.060765141173988</v>
          </cell>
        </row>
        <row r="42">
          <cell r="AS42">
            <v>1.255272505103306</v>
          </cell>
          <cell r="AX42">
            <v>87.277065178791787</v>
          </cell>
        </row>
        <row r="43">
          <cell r="AS43">
            <v>1.2787536009528289</v>
          </cell>
          <cell r="AX43">
            <v>87.385618742447036</v>
          </cell>
        </row>
        <row r="44">
          <cell r="AS44">
            <v>1.3010299956639813</v>
          </cell>
          <cell r="AX44">
            <v>87.603537991181298</v>
          </cell>
        </row>
        <row r="45">
          <cell r="AS45">
            <v>1.3222192947339193</v>
          </cell>
          <cell r="AX45">
            <v>87.822546836159262</v>
          </cell>
        </row>
        <row r="46">
          <cell r="AS46">
            <v>1.3424226808222062</v>
          </cell>
          <cell r="AX46">
            <v>87.932462414176968</v>
          </cell>
        </row>
        <row r="47">
          <cell r="AS47">
            <v>1.3617278360175928</v>
          </cell>
          <cell r="AX47">
            <v>88.042653469833851</v>
          </cell>
        </row>
        <row r="48">
          <cell r="AS48">
            <v>1.3802112417116059</v>
          </cell>
          <cell r="AX48">
            <v>88.263866166994219</v>
          </cell>
        </row>
        <row r="49">
          <cell r="AS49">
            <v>1.3979400086720377</v>
          </cell>
          <cell r="AX49">
            <v>88.374889898021877</v>
          </cell>
        </row>
        <row r="50">
          <cell r="AS50">
            <v>1.414973347970818</v>
          </cell>
          <cell r="AX50">
            <v>88.486193285802756</v>
          </cell>
        </row>
        <row r="51">
          <cell r="AS51">
            <v>1.4313637641589874</v>
          </cell>
          <cell r="AX51">
            <v>88.597777388306937</v>
          </cell>
        </row>
        <row r="52">
          <cell r="AS52">
            <v>1.4471580313422192</v>
          </cell>
          <cell r="AX52">
            <v>88.709643268847714</v>
          </cell>
        </row>
        <row r="53">
          <cell r="AS53">
            <v>1.4623979978989561</v>
          </cell>
          <cell r="AX53">
            <v>88.821791996115564</v>
          </cell>
        </row>
        <row r="54">
          <cell r="AS54">
            <v>1.4771212547196624</v>
          </cell>
          <cell r="AX54">
            <v>88.934224644211895</v>
          </cell>
        </row>
        <row r="55">
          <cell r="AS55">
            <v>1.4913616938342726</v>
          </cell>
          <cell r="AX55">
            <v>89.046942292683653</v>
          </cell>
        </row>
        <row r="56">
          <cell r="AS56">
            <v>1.505149978319906</v>
          </cell>
          <cell r="AX56">
            <v>89.159946026557606</v>
          </cell>
        </row>
        <row r="57">
          <cell r="AS57">
            <v>1.5185139398778875</v>
          </cell>
          <cell r="AX57">
            <v>89.273236936375341</v>
          </cell>
        </row>
        <row r="58">
          <cell r="AS58">
            <v>1.5314789170422551</v>
          </cell>
          <cell r="AX58">
            <v>89.386816118228239</v>
          </cell>
        </row>
        <row r="59">
          <cell r="AS59">
            <v>1.5440680443502757</v>
          </cell>
          <cell r="AX59">
            <v>89.386816118228239</v>
          </cell>
        </row>
        <row r="60">
          <cell r="AS60">
            <v>1.5563025007672873</v>
          </cell>
          <cell r="AX60">
            <v>89.500684673792861</v>
          </cell>
        </row>
        <row r="61">
          <cell r="AS61">
            <v>1.568201724066995</v>
          </cell>
          <cell r="AX61">
            <v>89.614843710366571</v>
          </cell>
        </row>
        <row r="62">
          <cell r="AS62">
            <v>1.5797835966168101</v>
          </cell>
          <cell r="AX62">
            <v>89.729294340903436</v>
          </cell>
        </row>
        <row r="63">
          <cell r="AS63">
            <v>1.5910646070264991</v>
          </cell>
          <cell r="AX63">
            <v>89.729294340903436</v>
          </cell>
        </row>
        <row r="64">
          <cell r="AS64">
            <v>1.6020599913279623</v>
          </cell>
          <cell r="AX64">
            <v>89.844037684050377</v>
          </cell>
        </row>
        <row r="65">
          <cell r="AS65">
            <v>1.6127838567197355</v>
          </cell>
          <cell r="AX65">
            <v>89.95907486418362</v>
          </cell>
        </row>
        <row r="66">
          <cell r="AS66">
            <v>1.6232492903979006</v>
          </cell>
          <cell r="AX66">
            <v>89.95907486418362</v>
          </cell>
        </row>
        <row r="67">
          <cell r="AS67">
            <v>1.6334684555795864</v>
          </cell>
          <cell r="AX67">
            <v>90.074407011445402</v>
          </cell>
        </row>
        <row r="68">
          <cell r="AS68">
            <v>1.6434526764861874</v>
          </cell>
          <cell r="AX68">
            <v>90.190035261781006</v>
          </cell>
        </row>
        <row r="69">
          <cell r="AS69">
            <v>1.6532125137753437</v>
          </cell>
          <cell r="AX69">
            <v>90.190035261781006</v>
          </cell>
        </row>
        <row r="70">
          <cell r="AS70">
            <v>1.6627578316815741</v>
          </cell>
          <cell r="AX70">
            <v>90.305960756976077</v>
          </cell>
        </row>
        <row r="71">
          <cell r="AS71">
            <v>1.6720978579357175</v>
          </cell>
          <cell r="AX71">
            <v>90.305960756976077</v>
          </cell>
        </row>
        <row r="72">
          <cell r="AS72">
            <v>1.6812412373755872</v>
          </cell>
          <cell r="AX72">
            <v>90.422184644694198</v>
          </cell>
        </row>
        <row r="73">
          <cell r="AS73">
            <v>1.6901960800285136</v>
          </cell>
          <cell r="AX73">
            <v>90.422184644694198</v>
          </cell>
        </row>
        <row r="74">
          <cell r="AS74">
            <v>1.6989700043360187</v>
          </cell>
          <cell r="AX74">
            <v>90.538708078514688</v>
          </cell>
        </row>
        <row r="75">
          <cell r="AS75">
            <v>1.7075701760979363</v>
          </cell>
          <cell r="AX75">
            <v>90.538708078514688</v>
          </cell>
        </row>
        <row r="76">
          <cell r="AS76">
            <v>1.7160033436347992</v>
          </cell>
          <cell r="AX76">
            <v>90.65553221797083</v>
          </cell>
        </row>
        <row r="77">
          <cell r="AS77">
            <v>1.7242758696007889</v>
          </cell>
          <cell r="AX77">
            <v>90.65553221797083</v>
          </cell>
        </row>
        <row r="78">
          <cell r="AS78">
            <v>1.7323937598229686</v>
          </cell>
          <cell r="AX78">
            <v>90.772658228588355</v>
          </cell>
        </row>
        <row r="79">
          <cell r="AS79">
            <v>1.7403626894942439</v>
          </cell>
          <cell r="AX79">
            <v>90.772658228588355</v>
          </cell>
        </row>
        <row r="80">
          <cell r="AS80">
            <v>1.7481880270062005</v>
          </cell>
          <cell r="AX80">
            <v>90.890087281924195</v>
          </cell>
        </row>
        <row r="81">
          <cell r="AS81">
            <v>1.7558748556724915</v>
          </cell>
          <cell r="AX81">
            <v>90.890087281924195</v>
          </cell>
        </row>
        <row r="82">
          <cell r="AS82">
            <v>1.7634279935629373</v>
          </cell>
          <cell r="AX82">
            <v>91.007820555605448</v>
          </cell>
        </row>
        <row r="83">
          <cell r="AS83">
            <v>1.7708520116421442</v>
          </cell>
          <cell r="AX83">
            <v>91.007820555605448</v>
          </cell>
        </row>
        <row r="84">
          <cell r="AS84">
            <v>1.7781512503836436</v>
          </cell>
          <cell r="AX84">
            <v>91.007820555605448</v>
          </cell>
        </row>
        <row r="85">
          <cell r="AS85">
            <v>1.7853298350107671</v>
          </cell>
          <cell r="AX85">
            <v>91.125859233368857</v>
          </cell>
        </row>
        <row r="86">
          <cell r="AS86">
            <v>1.7923916894982539</v>
          </cell>
          <cell r="AX86">
            <v>91.125859233368857</v>
          </cell>
        </row>
        <row r="87">
          <cell r="AS87">
            <v>1.7993405494535817</v>
          </cell>
          <cell r="AX87">
            <v>91.244204505100527</v>
          </cell>
        </row>
        <row r="88">
          <cell r="AS88">
            <v>1.8061799739838871</v>
          </cell>
          <cell r="AX88">
            <v>91.244204505100527</v>
          </cell>
        </row>
        <row r="89">
          <cell r="AS89">
            <v>1.8129133566428555</v>
          </cell>
          <cell r="AX89">
            <v>91.244204505100527</v>
          </cell>
        </row>
        <row r="90">
          <cell r="AS90">
            <v>1.8195439355418688</v>
          </cell>
          <cell r="AX90">
            <v>91.362857566875689</v>
          </cell>
        </row>
        <row r="91">
          <cell r="AS91">
            <v>1.8260748027008264</v>
          </cell>
          <cell r="AX91">
            <v>91.362857566875689</v>
          </cell>
        </row>
        <row r="92">
          <cell r="AS92">
            <v>1.8325089127062364</v>
          </cell>
          <cell r="AX92">
            <v>91.481819620999218</v>
          </cell>
        </row>
        <row r="93">
          <cell r="AS93">
            <v>1.8388490907372552</v>
          </cell>
          <cell r="AX93">
            <v>91.481819620999218</v>
          </cell>
        </row>
        <row r="94">
          <cell r="AS94">
            <v>1.8450980400142569</v>
          </cell>
          <cell r="AX94">
            <v>91.481819620999218</v>
          </cell>
        </row>
        <row r="95">
          <cell r="AS95">
            <v>1.8512583487190752</v>
          </cell>
          <cell r="AX95">
            <v>91.601091876046141</v>
          </cell>
        </row>
        <row r="96">
          <cell r="AS96">
            <v>1.8573324964312685</v>
          </cell>
          <cell r="AX96">
            <v>91.601091876046141</v>
          </cell>
        </row>
        <row r="97">
          <cell r="AS97">
            <v>1.8633228601204559</v>
          </cell>
          <cell r="AX97">
            <v>91.601091876046141</v>
          </cell>
        </row>
        <row r="98">
          <cell r="AS98">
            <v>1.8692317197309762</v>
          </cell>
          <cell r="AX98">
            <v>91.720675546902598</v>
          </cell>
        </row>
        <row r="99">
          <cell r="AS99">
            <v>1.8750612633917001</v>
          </cell>
          <cell r="AX99">
            <v>91.720675546902598</v>
          </cell>
        </row>
        <row r="100">
          <cell r="AS100">
            <v>1.8808135922807914</v>
          </cell>
          <cell r="AX100">
            <v>91.720675546902598</v>
          </cell>
        </row>
        <row r="101">
          <cell r="AS101">
            <v>1.8864907251724818</v>
          </cell>
          <cell r="AX101">
            <v>91.840571854807052</v>
          </cell>
        </row>
        <row r="102">
          <cell r="AS102">
            <v>1.8920946026904804</v>
          </cell>
          <cell r="AX102">
            <v>91.840571854807052</v>
          </cell>
        </row>
        <row r="103">
          <cell r="AS103">
            <v>1.8976270912904414</v>
          </cell>
          <cell r="AX103">
            <v>91.840571854807052</v>
          </cell>
        </row>
        <row r="104">
          <cell r="AS104">
            <v>1.9030899869919435</v>
          </cell>
          <cell r="AX104">
            <v>91.840571854807052</v>
          </cell>
        </row>
        <row r="105">
          <cell r="AS105">
            <v>1.9084850188786497</v>
          </cell>
          <cell r="AX105">
            <v>91.960782027391858</v>
          </cell>
        </row>
        <row r="106">
          <cell r="AS106">
            <v>1.9138138523837167</v>
          </cell>
          <cell r="AX106">
            <v>91.960782027391858</v>
          </cell>
        </row>
        <row r="107">
          <cell r="AS107">
            <v>1.919078092376074</v>
          </cell>
          <cell r="AX107">
            <v>91.960782027391858</v>
          </cell>
        </row>
        <row r="108">
          <cell r="AS108">
            <v>1.9242792860618816</v>
          </cell>
          <cell r="AX108">
            <v>91.960782027391858</v>
          </cell>
        </row>
        <row r="109">
          <cell r="AS109">
            <v>1.9294189257142926</v>
          </cell>
          <cell r="AX109">
            <v>92.081307298725292</v>
          </cell>
        </row>
        <row r="110">
          <cell r="AS110">
            <v>1.9344984512435677</v>
          </cell>
          <cell r="AX110">
            <v>92.081307298725292</v>
          </cell>
        </row>
        <row r="111">
          <cell r="AS111">
            <v>1.9395192526186185</v>
          </cell>
          <cell r="AX111">
            <v>92.081307298725292</v>
          </cell>
        </row>
        <row r="112">
          <cell r="AS112">
            <v>1.9444826721501687</v>
          </cell>
          <cell r="AX112">
            <v>92.202148909353525</v>
          </cell>
        </row>
        <row r="113">
          <cell r="AS113">
            <v>1.9493900066449128</v>
          </cell>
          <cell r="AX113">
            <v>92.202148909353525</v>
          </cell>
        </row>
        <row r="114">
          <cell r="AS114">
            <v>1.954242509439325</v>
          </cell>
          <cell r="AX114">
            <v>92.202148909353525</v>
          </cell>
        </row>
        <row r="115">
          <cell r="AS115">
            <v>1.9590413923210936</v>
          </cell>
          <cell r="AX115">
            <v>92.202148909353525</v>
          </cell>
        </row>
        <row r="116">
          <cell r="AS116">
            <v>1.9637878273455553</v>
          </cell>
          <cell r="AX116">
            <v>92.323308106343489</v>
          </cell>
        </row>
        <row r="117">
          <cell r="AS117">
            <v>1.968482948553935</v>
          </cell>
          <cell r="AX117">
            <v>92.323308106343489</v>
          </cell>
        </row>
        <row r="118">
          <cell r="AS118">
            <v>1.9731278535996986</v>
          </cell>
          <cell r="AX118">
            <v>92.323308106343489</v>
          </cell>
        </row>
        <row r="119">
          <cell r="AS119">
            <v>1.9777236052888478</v>
          </cell>
          <cell r="AX119">
            <v>92.444786143325516</v>
          </cell>
        </row>
        <row r="120">
          <cell r="AS120">
            <v>1.9822712330395684</v>
          </cell>
          <cell r="AX120">
            <v>92.444786143325516</v>
          </cell>
        </row>
        <row r="121">
          <cell r="AS121">
            <v>1.9867717342662448</v>
          </cell>
          <cell r="AX121">
            <v>92.444786143325516</v>
          </cell>
        </row>
        <row r="122">
          <cell r="AS122">
            <v>1.9912260756924949</v>
          </cell>
          <cell r="AX122">
            <v>92.444786143325516</v>
          </cell>
        </row>
        <row r="123">
          <cell r="AS123">
            <v>1.9956351945975499</v>
          </cell>
          <cell r="AX123">
            <v>92.444786143325516</v>
          </cell>
        </row>
        <row r="124">
          <cell r="AS124">
            <v>2</v>
          </cell>
          <cell r="AX124">
            <v>92.566584280536745</v>
          </cell>
        </row>
        <row r="125">
          <cell r="AS125">
            <v>2.0043213737826426</v>
          </cell>
          <cell r="AX125">
            <v>92.566584280536745</v>
          </cell>
        </row>
        <row r="126">
          <cell r="AS126">
            <v>2.0086001717619175</v>
          </cell>
          <cell r="AX126">
            <v>92.566584280536745</v>
          </cell>
        </row>
        <row r="127">
          <cell r="AS127">
            <v>2.012837224705172</v>
          </cell>
          <cell r="AX127">
            <v>92.566584280536745</v>
          </cell>
        </row>
        <row r="128">
          <cell r="AS128">
            <v>2.0170333392987803</v>
          </cell>
          <cell r="AX128">
            <v>92.688703784864643</v>
          </cell>
        </row>
        <row r="129">
          <cell r="AS129">
            <v>2.0211892990699383</v>
          </cell>
          <cell r="AX129">
            <v>92.688703784864643</v>
          </cell>
        </row>
        <row r="130">
          <cell r="AS130">
            <v>2.0253058652647704</v>
          </cell>
          <cell r="AX130">
            <v>92.688703784864643</v>
          </cell>
        </row>
        <row r="131">
          <cell r="AS131">
            <v>2.0293837776852097</v>
          </cell>
          <cell r="AX131">
            <v>92.688703784864643</v>
          </cell>
        </row>
        <row r="132">
          <cell r="AS132">
            <v>2.0334237554869499</v>
          </cell>
          <cell r="AX132">
            <v>92.688703784864643</v>
          </cell>
        </row>
        <row r="133">
          <cell r="AS133">
            <v>2.0374264979406238</v>
          </cell>
          <cell r="AX133">
            <v>92.811145929890898</v>
          </cell>
        </row>
        <row r="134">
          <cell r="AS134">
            <v>2.0413926851582249</v>
          </cell>
          <cell r="AX134">
            <v>92.811145929890898</v>
          </cell>
        </row>
        <row r="135">
          <cell r="AS135">
            <v>2.0453229787866576</v>
          </cell>
          <cell r="AX135">
            <v>92.811145929890898</v>
          </cell>
        </row>
        <row r="136">
          <cell r="AS136">
            <v>2.0492180226701815</v>
          </cell>
          <cell r="AX136">
            <v>92.811145929890898</v>
          </cell>
        </row>
        <row r="137">
          <cell r="AS137">
            <v>2.0530784434834195</v>
          </cell>
          <cell r="AX137">
            <v>92.811145929890898</v>
          </cell>
        </row>
        <row r="138">
          <cell r="AS138">
            <v>2.0569048513364727</v>
          </cell>
          <cell r="AX138">
            <v>92.933911995935702</v>
          </cell>
        </row>
        <row r="139">
          <cell r="AS139">
            <v>2.0606978403536118</v>
          </cell>
          <cell r="AX139">
            <v>92.933911995935702</v>
          </cell>
        </row>
        <row r="140">
          <cell r="AS140">
            <v>2.0644579892269186</v>
          </cell>
          <cell r="AX140">
            <v>92.933911995935702</v>
          </cell>
        </row>
        <row r="141">
          <cell r="AS141">
            <v>2.0681858617461617</v>
          </cell>
          <cell r="AX141">
            <v>92.933911995935702</v>
          </cell>
        </row>
        <row r="142">
          <cell r="AS142">
            <v>2.0718820073061255</v>
          </cell>
          <cell r="AX142">
            <v>92.933911995935702</v>
          </cell>
        </row>
        <row r="143">
          <cell r="AS143">
            <v>2.0755469613925306</v>
          </cell>
          <cell r="AX143">
            <v>92.933911995935702</v>
          </cell>
        </row>
        <row r="144">
          <cell r="AS144">
            <v>2.0791812460476247</v>
          </cell>
          <cell r="AX144">
            <v>93.057003270102527</v>
          </cell>
        </row>
        <row r="145">
          <cell r="AS145">
            <v>2.0827853703164503</v>
          </cell>
          <cell r="AX145">
            <v>93.057003270102527</v>
          </cell>
        </row>
        <row r="146">
          <cell r="AS146">
            <v>2.0863598306747484</v>
          </cell>
          <cell r="AX146">
            <v>93.057003270102527</v>
          </cell>
        </row>
        <row r="147">
          <cell r="AS147">
            <v>2.0899051114393981</v>
          </cell>
          <cell r="AX147">
            <v>93.057003270102527</v>
          </cell>
        </row>
        <row r="148">
          <cell r="AS148">
            <v>2.0934216851622351</v>
          </cell>
          <cell r="AX148">
            <v>93.057003270102527</v>
          </cell>
        </row>
        <row r="149">
          <cell r="AS149">
            <v>2.0969100130080562</v>
          </cell>
          <cell r="AX149">
            <v>93.057003270102527</v>
          </cell>
        </row>
        <row r="150">
          <cell r="AS150">
            <v>2.1003705451175629</v>
          </cell>
          <cell r="AX150">
            <v>93.057003270102527</v>
          </cell>
        </row>
        <row r="151">
          <cell r="AS151">
            <v>2.1038037209559568</v>
          </cell>
          <cell r="AX151">
            <v>93.180421046322806</v>
          </cell>
        </row>
        <row r="152">
          <cell r="AS152">
            <v>2.1072099696478683</v>
          </cell>
          <cell r="AX152">
            <v>93.180421046322806</v>
          </cell>
        </row>
        <row r="153">
          <cell r="AS153">
            <v>2.1105897102992488</v>
          </cell>
          <cell r="AX153">
            <v>93.180421046322806</v>
          </cell>
        </row>
        <row r="154">
          <cell r="AS154">
            <v>2.1139433523068369</v>
          </cell>
          <cell r="AX154">
            <v>93.180421046322806</v>
          </cell>
        </row>
        <row r="155">
          <cell r="AS155">
            <v>2.1172712956557644</v>
          </cell>
          <cell r="AX155">
            <v>93.180421046322806</v>
          </cell>
        </row>
        <row r="156">
          <cell r="AS156">
            <v>2.12057393120585</v>
          </cell>
          <cell r="AX156">
            <v>93.180421046322806</v>
          </cell>
        </row>
        <row r="157">
          <cell r="AS157">
            <v>2.1238516409670858</v>
          </cell>
          <cell r="AX157">
            <v>93.180421046322806</v>
          </cell>
        </row>
        <row r="158">
          <cell r="AS158">
            <v>2.1271047983648077</v>
          </cell>
          <cell r="AX158">
            <v>93.304166625401592</v>
          </cell>
        </row>
        <row r="159">
          <cell r="AS159">
            <v>2.1303337684950061</v>
          </cell>
          <cell r="AX159">
            <v>93.304166625401592</v>
          </cell>
        </row>
        <row r="160">
          <cell r="AS160">
            <v>2.1335389083702174</v>
          </cell>
          <cell r="AX160">
            <v>93.304166625401592</v>
          </cell>
        </row>
        <row r="161">
          <cell r="AS161">
            <v>2.1367205671564067</v>
          </cell>
          <cell r="AX161">
            <v>93.304166625401592</v>
          </cell>
        </row>
        <row r="162">
          <cell r="AS162">
            <v>2.1398790864012365</v>
          </cell>
          <cell r="AX162">
            <v>93.304166625401592</v>
          </cell>
        </row>
        <row r="163">
          <cell r="AS163">
            <v>2.143014800254095</v>
          </cell>
          <cell r="AX163">
            <v>93.304166625401592</v>
          </cell>
        </row>
        <row r="164">
          <cell r="AS164">
            <v>2.1461280356782382</v>
          </cell>
          <cell r="AX164">
            <v>93.304166625401592</v>
          </cell>
        </row>
        <row r="165">
          <cell r="AS165">
            <v>2.1492191126553797</v>
          </cell>
          <cell r="AX165">
            <v>93.428241315063019</v>
          </cell>
        </row>
        <row r="166">
          <cell r="AS166">
            <v>2.1522883443830563</v>
          </cell>
          <cell r="AX166">
            <v>93.428241315063019</v>
          </cell>
        </row>
        <row r="167">
          <cell r="AS167">
            <v>2.1553360374650619</v>
          </cell>
          <cell r="AX167">
            <v>93.428241315063019</v>
          </cell>
        </row>
        <row r="168">
          <cell r="AS168">
            <v>2.1583624920952498</v>
          </cell>
          <cell r="AX168">
            <v>93.428241315063019</v>
          </cell>
        </row>
        <row r="169">
          <cell r="AS169">
            <v>2.1613680022349748</v>
          </cell>
          <cell r="AX169">
            <v>93.428241315063019</v>
          </cell>
        </row>
        <row r="170">
          <cell r="AS170">
            <v>2.1643528557844371</v>
          </cell>
          <cell r="AX170">
            <v>93.428241315063019</v>
          </cell>
        </row>
        <row r="171">
          <cell r="AS171">
            <v>2.167317334748176</v>
          </cell>
          <cell r="AX171">
            <v>93.428241315063019</v>
          </cell>
        </row>
        <row r="172">
          <cell r="AS172">
            <v>2.1702617153949575</v>
          </cell>
          <cell r="AX172">
            <v>93.552646429996557</v>
          </cell>
        </row>
        <row r="173">
          <cell r="AS173">
            <v>2.173186268412274</v>
          </cell>
          <cell r="AX173">
            <v>93.552646429996557</v>
          </cell>
        </row>
        <row r="174">
          <cell r="AS174">
            <v>2.1760912590556813</v>
          </cell>
          <cell r="AX174">
            <v>93.552646429996557</v>
          </cell>
        </row>
        <row r="175">
          <cell r="AS175">
            <v>2.1789769472931693</v>
          </cell>
          <cell r="AX175">
            <v>93.552646429996557</v>
          </cell>
        </row>
        <row r="176">
          <cell r="AS176">
            <v>2.1818435879447726</v>
          </cell>
          <cell r="AX176">
            <v>93.552646429996557</v>
          </cell>
        </row>
        <row r="177">
          <cell r="AS177">
            <v>2.1846914308175989</v>
          </cell>
          <cell r="AX177">
            <v>93.552646429996557</v>
          </cell>
        </row>
        <row r="178">
          <cell r="AS178">
            <v>2.1875207208364631</v>
          </cell>
          <cell r="AX178">
            <v>93.552646429996557</v>
          </cell>
        </row>
        <row r="179">
          <cell r="AS179">
            <v>2.1903316981702914</v>
          </cell>
          <cell r="AX179">
            <v>93.677383291903183</v>
          </cell>
        </row>
        <row r="180">
          <cell r="AS180">
            <v>2.1931245983544616</v>
          </cell>
          <cell r="AX180">
            <v>93.677383291903183</v>
          </cell>
        </row>
        <row r="181">
          <cell r="AS181">
            <v>2.1958996524092336</v>
          </cell>
          <cell r="AX181">
            <v>93.677383291903183</v>
          </cell>
        </row>
        <row r="182">
          <cell r="AS182">
            <v>2.1986570869544226</v>
          </cell>
          <cell r="AX182">
            <v>93.677383291903183</v>
          </cell>
        </row>
        <row r="183">
          <cell r="AS183">
            <v>2.2013971243204513</v>
          </cell>
          <cell r="AX183">
            <v>93.677383291903183</v>
          </cell>
        </row>
        <row r="184">
          <cell r="AS184">
            <v>2.2041199826559246</v>
          </cell>
          <cell r="AX184">
            <v>93.677383291903183</v>
          </cell>
        </row>
        <row r="185">
          <cell r="AS185">
            <v>2.2068258760318495</v>
          </cell>
          <cell r="AX185">
            <v>93.677383291903183</v>
          </cell>
        </row>
        <row r="186">
          <cell r="AS186">
            <v>2.2095150145426308</v>
          </cell>
          <cell r="AX186">
            <v>93.677383291903183</v>
          </cell>
        </row>
        <row r="187">
          <cell r="AS187">
            <v>2.2121876044039577</v>
          </cell>
          <cell r="AX187">
            <v>93.802453229542593</v>
          </cell>
        </row>
        <row r="188">
          <cell r="AS188">
            <v>2.214843848047698</v>
          </cell>
          <cell r="AX188">
            <v>93.802453229542593</v>
          </cell>
        </row>
        <row r="189">
          <cell r="AS189">
            <v>2.2174839442139063</v>
          </cell>
          <cell r="AX189">
            <v>93.802453229542593</v>
          </cell>
        </row>
        <row r="190">
          <cell r="AS190">
            <v>2.220108088040055</v>
          </cell>
          <cell r="AX190">
            <v>93.802453229542593</v>
          </cell>
        </row>
        <row r="191">
          <cell r="AS191">
            <v>2.2227164711475833</v>
          </cell>
          <cell r="AX191">
            <v>93.802453229542593</v>
          </cell>
        </row>
        <row r="192">
          <cell r="AS192">
            <v>2.2253092817258628</v>
          </cell>
          <cell r="AX192">
            <v>93.802453229542593</v>
          </cell>
        </row>
        <row r="193">
          <cell r="AS193">
            <v>2.2278867046136734</v>
          </cell>
          <cell r="AX193">
            <v>93.802453229542593</v>
          </cell>
        </row>
        <row r="194">
          <cell r="AS194">
            <v>2.2304489213782741</v>
          </cell>
          <cell r="AX194">
            <v>93.802453229542593</v>
          </cell>
        </row>
        <row r="195">
          <cell r="AS195">
            <v>2.2329961103921536</v>
          </cell>
          <cell r="AX195">
            <v>93.802453229542593</v>
          </cell>
        </row>
        <row r="196">
          <cell r="AS196">
            <v>2.2355284469075487</v>
          </cell>
          <cell r="AX196">
            <v>93.92785757877995</v>
          </cell>
        </row>
        <row r="197">
          <cell r="AS197">
            <v>2.2380461031287955</v>
          </cell>
          <cell r="AX197">
            <v>93.92785757877995</v>
          </cell>
        </row>
        <row r="198">
          <cell r="AS198">
            <v>2.2405492482825999</v>
          </cell>
          <cell r="AX198">
            <v>93.92785757877995</v>
          </cell>
        </row>
        <row r="199">
          <cell r="AS199">
            <v>2.2430380486862944</v>
          </cell>
          <cell r="AX199">
            <v>93.92785757877995</v>
          </cell>
        </row>
        <row r="200">
          <cell r="AS200">
            <v>2.2455126678141499</v>
          </cell>
          <cell r="AX200">
            <v>93.92785757877995</v>
          </cell>
        </row>
        <row r="201">
          <cell r="AS201">
            <v>2.2479732663618068</v>
          </cell>
          <cell r="AX201">
            <v>93.92785757877995</v>
          </cell>
        </row>
        <row r="202">
          <cell r="AS202">
            <v>2.2504200023088941</v>
          </cell>
          <cell r="AX202">
            <v>93.92785757877995</v>
          </cell>
        </row>
        <row r="203">
          <cell r="AS203">
            <v>2.2528530309798933</v>
          </cell>
          <cell r="AX203">
            <v>93.92785757877995</v>
          </cell>
        </row>
        <row r="204">
          <cell r="AS204">
            <v>2.255272505103306</v>
          </cell>
          <cell r="AX204">
            <v>93.92785757877995</v>
          </cell>
        </row>
        <row r="205">
          <cell r="AS205">
            <v>2.2576785748691846</v>
          </cell>
          <cell r="AX205">
            <v>94.05359768263375</v>
          </cell>
        </row>
        <row r="206">
          <cell r="AS206">
            <v>2.2600713879850747</v>
          </cell>
          <cell r="AX206">
            <v>94.05359768263375</v>
          </cell>
        </row>
        <row r="207">
          <cell r="AS207">
            <v>2.2624510897304293</v>
          </cell>
          <cell r="AX207">
            <v>94.05359768263375</v>
          </cell>
        </row>
        <row r="208">
          <cell r="AS208">
            <v>2.2648178230095364</v>
          </cell>
          <cell r="AX208">
            <v>94.05359768263375</v>
          </cell>
        </row>
        <row r="209">
          <cell r="AS209">
            <v>2.2671717284030137</v>
          </cell>
          <cell r="AX209">
            <v>94.05359768263375</v>
          </cell>
        </row>
        <row r="210">
          <cell r="AS210">
            <v>2.2695129442179165</v>
          </cell>
          <cell r="AX210">
            <v>94.05359768263375</v>
          </cell>
        </row>
        <row r="211">
          <cell r="AS211">
            <v>2.271841606536499</v>
          </cell>
          <cell r="AX211">
            <v>94.05359768263375</v>
          </cell>
        </row>
        <row r="212">
          <cell r="AS212">
            <v>2.27415784926368</v>
          </cell>
          <cell r="AX212">
            <v>94.05359768263375</v>
          </cell>
        </row>
        <row r="213">
          <cell r="AS213">
            <v>2.2764618041732443</v>
          </cell>
          <cell r="AX213">
            <v>94.05359768263375</v>
          </cell>
        </row>
        <row r="214">
          <cell r="AS214">
            <v>2.2787536009528289</v>
          </cell>
          <cell r="AX214">
            <v>94.05359768263375</v>
          </cell>
        </row>
        <row r="215">
          <cell r="AS215">
            <v>2.2810333672477277</v>
          </cell>
          <cell r="AX215">
            <v>94.05359768263375</v>
          </cell>
        </row>
        <row r="216">
          <cell r="AS216">
            <v>2.2833012287035497</v>
          </cell>
          <cell r="AX216">
            <v>94.05359768263375</v>
          </cell>
        </row>
        <row r="217">
          <cell r="AS217">
            <v>2.2855573090077739</v>
          </cell>
          <cell r="AX217">
            <v>94.05359768263375</v>
          </cell>
        </row>
        <row r="218">
          <cell r="AS218">
            <v>2.287801729930226</v>
          </cell>
          <cell r="AX218">
            <v>94.179674891323586</v>
          </cell>
        </row>
        <row r="219">
          <cell r="AS219">
            <v>2.2900346113625178</v>
          </cell>
          <cell r="AX219">
            <v>94.179674891323586</v>
          </cell>
        </row>
        <row r="220">
          <cell r="AS220">
            <v>2.2922560713564759</v>
          </cell>
          <cell r="AX220">
            <v>94.179674891323586</v>
          </cell>
        </row>
        <row r="221">
          <cell r="AS221">
            <v>2.2944662261615929</v>
          </cell>
          <cell r="AX221">
            <v>94.179674891323586</v>
          </cell>
        </row>
        <row r="222">
          <cell r="AS222">
            <v>2.2966651902615309</v>
          </cell>
          <cell r="AX222">
            <v>94.179674891323586</v>
          </cell>
        </row>
        <row r="223">
          <cell r="AS223">
            <v>2.2988530764097068</v>
          </cell>
          <cell r="AX223">
            <v>94.179674891323586</v>
          </cell>
        </row>
        <row r="224">
          <cell r="AS224">
            <v>2.3010299956639813</v>
          </cell>
          <cell r="AX224">
            <v>94.30609056231863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7F016-6611-407B-9496-B165C8B8D725}">
  <dimension ref="B1:AF30"/>
  <sheetViews>
    <sheetView showGridLines="0" zoomScale="140" zoomScaleNormal="140" workbookViewId="0">
      <selection activeCell="Z8" sqref="Z8:AF19"/>
    </sheetView>
  </sheetViews>
  <sheetFormatPr defaultRowHeight="14.4" x14ac:dyDescent="0.3"/>
  <cols>
    <col min="14" max="15" width="9.33203125" customWidth="1"/>
    <col min="21" max="21" width="9.77734375" customWidth="1"/>
    <col min="22" max="22" width="9.88671875" customWidth="1"/>
    <col min="26" max="26" width="7.5546875" bestFit="1" customWidth="1"/>
    <col min="27" max="27" width="9" bestFit="1" customWidth="1"/>
    <col min="28" max="28" width="12.109375" bestFit="1" customWidth="1"/>
    <col min="29" max="29" width="13.21875" bestFit="1" customWidth="1"/>
    <col min="30" max="30" width="8" customWidth="1"/>
    <col min="31" max="31" width="9.44140625" customWidth="1"/>
  </cols>
  <sheetData>
    <row r="1" spans="2:32" ht="15" thickBot="1" x14ac:dyDescent="0.35"/>
    <row r="2" spans="2:32" ht="21" customHeight="1" thickBot="1" x14ac:dyDescent="0.35">
      <c r="C2" s="106" t="s">
        <v>184</v>
      </c>
      <c r="D2" s="107"/>
      <c r="E2" s="44"/>
      <c r="F2" s="106" t="s">
        <v>185</v>
      </c>
      <c r="G2" s="107"/>
      <c r="I2" s="25"/>
      <c r="J2" s="25"/>
      <c r="M2" s="105" t="s">
        <v>196</v>
      </c>
      <c r="N2" s="105" t="s">
        <v>197</v>
      </c>
      <c r="O2" s="105" t="s">
        <v>206</v>
      </c>
      <c r="P2" s="105" t="s">
        <v>205</v>
      </c>
      <c r="Q2" s="105" t="s">
        <v>204</v>
      </c>
      <c r="R2" s="105" t="s">
        <v>198</v>
      </c>
      <c r="S2" s="105" t="s">
        <v>199</v>
      </c>
      <c r="T2" s="105" t="s">
        <v>203</v>
      </c>
      <c r="U2" s="112" t="s">
        <v>200</v>
      </c>
      <c r="V2" s="112" t="s">
        <v>201</v>
      </c>
      <c r="W2" s="105" t="s">
        <v>202</v>
      </c>
    </row>
    <row r="3" spans="2:32" ht="21" customHeight="1" x14ac:dyDescent="0.3">
      <c r="B3" s="93">
        <v>31.5</v>
      </c>
      <c r="C3" s="45">
        <v>100</v>
      </c>
      <c r="D3" s="46">
        <v>100</v>
      </c>
      <c r="E3" s="94">
        <v>100</v>
      </c>
      <c r="F3" s="45">
        <v>100</v>
      </c>
      <c r="G3" s="46">
        <v>100</v>
      </c>
      <c r="I3" s="6"/>
      <c r="J3" s="6"/>
      <c r="M3" s="105"/>
      <c r="N3" s="105"/>
      <c r="O3" s="105"/>
      <c r="P3" s="105"/>
      <c r="Q3" s="105"/>
      <c r="R3" s="105"/>
      <c r="S3" s="105"/>
      <c r="T3" s="105"/>
      <c r="U3" s="112"/>
      <c r="V3" s="112"/>
      <c r="W3" s="105"/>
      <c r="Z3" s="37"/>
      <c r="AB3" t="s">
        <v>195</v>
      </c>
    </row>
    <row r="4" spans="2:32" x14ac:dyDescent="0.3">
      <c r="B4" s="89">
        <v>20</v>
      </c>
      <c r="C4" s="47">
        <v>100</v>
      </c>
      <c r="D4" s="48">
        <v>100</v>
      </c>
      <c r="E4" s="91">
        <v>100</v>
      </c>
      <c r="F4" s="47">
        <v>100</v>
      </c>
      <c r="G4" s="48">
        <v>100</v>
      </c>
      <c r="I4" s="6"/>
      <c r="J4" s="6"/>
      <c r="M4" s="73">
        <v>31.5</v>
      </c>
      <c r="N4" s="21">
        <v>100</v>
      </c>
      <c r="O4" s="51">
        <v>100</v>
      </c>
      <c r="P4" s="21">
        <v>100</v>
      </c>
      <c r="Q4" s="21">
        <v>100</v>
      </c>
      <c r="R4" s="21">
        <v>100</v>
      </c>
      <c r="S4" s="21">
        <v>100</v>
      </c>
      <c r="T4" s="21">
        <v>100</v>
      </c>
      <c r="U4" s="53">
        <f t="shared" ref="U4:U13" si="0">N4*N$17+O4*O$17+P4*P$17+Q4*Q$17+R4*R$17+S4*S$17+T4*T$17</f>
        <v>99.999999886903495</v>
      </c>
      <c r="V4" s="4">
        <v>100</v>
      </c>
      <c r="W4" s="8">
        <f>(U4-V4)^2</f>
        <v>1.279081935407051E-14</v>
      </c>
    </row>
    <row r="5" spans="2:32" x14ac:dyDescent="0.3">
      <c r="B5" s="89">
        <v>16</v>
      </c>
      <c r="C5" s="47">
        <v>90</v>
      </c>
      <c r="D5" s="48">
        <v>100</v>
      </c>
      <c r="E5" s="91">
        <v>95</v>
      </c>
      <c r="F5" s="47">
        <v>90</v>
      </c>
      <c r="G5" s="48">
        <v>100</v>
      </c>
      <c r="I5" s="6"/>
      <c r="J5" s="6"/>
      <c r="M5" s="73">
        <v>20</v>
      </c>
      <c r="N5" s="21">
        <v>100</v>
      </c>
      <c r="O5" s="51">
        <v>100</v>
      </c>
      <c r="P5" s="21">
        <v>100</v>
      </c>
      <c r="Q5" s="21">
        <v>100</v>
      </c>
      <c r="R5" s="21">
        <v>100</v>
      </c>
      <c r="S5" s="21">
        <v>100</v>
      </c>
      <c r="T5" s="21">
        <v>100</v>
      </c>
      <c r="U5" s="53">
        <f t="shared" si="0"/>
        <v>99.999999886903495</v>
      </c>
      <c r="V5" s="4">
        <v>100</v>
      </c>
      <c r="W5" s="8">
        <f t="shared" ref="W5:W13" si="1">(U5-V5)^2</f>
        <v>1.279081935407051E-14</v>
      </c>
    </row>
    <row r="6" spans="2:32" x14ac:dyDescent="0.3">
      <c r="B6" s="89">
        <v>12.5</v>
      </c>
      <c r="C6" s="47">
        <v>70</v>
      </c>
      <c r="D6" s="48">
        <v>88</v>
      </c>
      <c r="E6" s="91">
        <v>84</v>
      </c>
      <c r="F6" s="47" t="s">
        <v>186</v>
      </c>
      <c r="G6" s="48" t="s">
        <v>186</v>
      </c>
      <c r="I6" s="6"/>
      <c r="J6" s="6"/>
      <c r="M6" s="73">
        <v>16</v>
      </c>
      <c r="N6" s="21">
        <v>100</v>
      </c>
      <c r="O6" s="51">
        <v>100</v>
      </c>
      <c r="P6" s="21">
        <v>100</v>
      </c>
      <c r="Q6" s="21">
        <v>43.43057176196033</v>
      </c>
      <c r="R6" s="21">
        <v>100</v>
      </c>
      <c r="S6" s="21">
        <v>97.239070500196931</v>
      </c>
      <c r="T6" s="21">
        <v>100</v>
      </c>
      <c r="U6" s="53">
        <f t="shared" si="0"/>
        <v>93.028936448651422</v>
      </c>
      <c r="V6" s="4">
        <v>95</v>
      </c>
      <c r="W6" s="8">
        <f t="shared" si="1"/>
        <v>3.8850915234548697</v>
      </c>
    </row>
    <row r="7" spans="2:32" x14ac:dyDescent="0.3">
      <c r="B7" s="89">
        <v>10</v>
      </c>
      <c r="C7" s="47">
        <v>60</v>
      </c>
      <c r="D7" s="48">
        <v>78</v>
      </c>
      <c r="E7" s="91">
        <v>75</v>
      </c>
      <c r="F7" s="47">
        <v>73</v>
      </c>
      <c r="G7" s="48">
        <v>80</v>
      </c>
      <c r="I7" s="6"/>
      <c r="J7" s="6"/>
      <c r="M7" s="73">
        <v>12.5</v>
      </c>
      <c r="N7" s="21">
        <v>100</v>
      </c>
      <c r="O7" s="51">
        <v>100</v>
      </c>
      <c r="P7" s="21">
        <v>82.22238662425093</v>
      </c>
      <c r="Q7" s="21">
        <v>5.6266044340723429</v>
      </c>
      <c r="R7" s="21">
        <v>100</v>
      </c>
      <c r="S7" s="21">
        <v>89.031114612051979</v>
      </c>
      <c r="T7" s="21">
        <v>100</v>
      </c>
      <c r="U7" s="53">
        <f t="shared" si="0"/>
        <v>85.262860570916075</v>
      </c>
      <c r="V7" s="4">
        <v>84</v>
      </c>
      <c r="W7" s="8">
        <f t="shared" si="1"/>
        <v>1.5948168215744754</v>
      </c>
    </row>
    <row r="8" spans="2:32" ht="14.4" customHeight="1" x14ac:dyDescent="0.3">
      <c r="B8" s="89">
        <v>8</v>
      </c>
      <c r="C8" s="47">
        <v>52</v>
      </c>
      <c r="D8" s="48">
        <v>70</v>
      </c>
      <c r="E8" s="91">
        <v>68</v>
      </c>
      <c r="F8" s="47" t="s">
        <v>186</v>
      </c>
      <c r="G8" s="48" t="s">
        <v>186</v>
      </c>
      <c r="I8" s="6"/>
      <c r="J8" s="6"/>
      <c r="M8" s="73">
        <v>8</v>
      </c>
      <c r="N8" s="21">
        <v>100</v>
      </c>
      <c r="O8" s="51">
        <v>97.3</v>
      </c>
      <c r="P8" s="21">
        <v>11.977509802470951</v>
      </c>
      <c r="Q8" s="21">
        <v>1.9393232205367645</v>
      </c>
      <c r="R8" s="21">
        <v>90.958742962776242</v>
      </c>
      <c r="S8" s="21">
        <v>61.07522646711304</v>
      </c>
      <c r="T8" s="21">
        <v>100</v>
      </c>
      <c r="U8" s="53">
        <f t="shared" si="0"/>
        <v>69.290631197578804</v>
      </c>
      <c r="V8" s="4">
        <v>68</v>
      </c>
      <c r="W8" s="8">
        <f t="shared" si="1"/>
        <v>1.6657288881636985</v>
      </c>
      <c r="Z8" s="96" t="s">
        <v>224</v>
      </c>
      <c r="AA8" s="100" t="s">
        <v>225</v>
      </c>
      <c r="AB8" s="95" t="s">
        <v>226</v>
      </c>
      <c r="AC8" s="95" t="s">
        <v>227</v>
      </c>
      <c r="AD8" s="95" t="s">
        <v>228</v>
      </c>
      <c r="AE8" s="95" t="s">
        <v>232</v>
      </c>
      <c r="AF8" s="95" t="s">
        <v>233</v>
      </c>
    </row>
    <row r="9" spans="2:32" x14ac:dyDescent="0.3">
      <c r="B9" s="89">
        <v>4</v>
      </c>
      <c r="C9" s="47">
        <v>35</v>
      </c>
      <c r="D9" s="48">
        <v>55</v>
      </c>
      <c r="E9" s="91">
        <v>50</v>
      </c>
      <c r="F9" s="47">
        <v>45</v>
      </c>
      <c r="G9" s="48">
        <v>56</v>
      </c>
      <c r="I9" s="6"/>
      <c r="J9" s="6"/>
      <c r="M9" s="73">
        <v>4</v>
      </c>
      <c r="N9" s="21">
        <v>76.062738199941379</v>
      </c>
      <c r="O9" s="51">
        <v>4.2</v>
      </c>
      <c r="P9" s="21">
        <v>0.51786639047124161</v>
      </c>
      <c r="Q9" s="21">
        <v>1.6476079346557846</v>
      </c>
      <c r="R9" s="21">
        <v>64.675237375010511</v>
      </c>
      <c r="S9" s="21">
        <v>35.435210712879091</v>
      </c>
      <c r="T9" s="21">
        <v>100</v>
      </c>
      <c r="U9" s="53">
        <f t="shared" si="0"/>
        <v>48.447695487347147</v>
      </c>
      <c r="V9" s="4">
        <v>50</v>
      </c>
      <c r="W9" s="8">
        <f t="shared" si="1"/>
        <v>2.4096493000024113</v>
      </c>
      <c r="Z9" s="96" t="s">
        <v>230</v>
      </c>
      <c r="AA9" s="100" t="s">
        <v>229</v>
      </c>
      <c r="AB9" s="95" t="s">
        <v>229</v>
      </c>
      <c r="AC9" s="95" t="s">
        <v>229</v>
      </c>
      <c r="AD9" s="95" t="s">
        <v>229</v>
      </c>
      <c r="AE9" s="95" t="s">
        <v>229</v>
      </c>
      <c r="AF9" s="95" t="s">
        <v>229</v>
      </c>
    </row>
    <row r="10" spans="2:32" x14ac:dyDescent="0.3">
      <c r="B10" s="89">
        <v>2</v>
      </c>
      <c r="C10" s="47">
        <v>25</v>
      </c>
      <c r="D10" s="48">
        <v>40</v>
      </c>
      <c r="E10" s="91">
        <v>33</v>
      </c>
      <c r="F10" s="47">
        <v>28</v>
      </c>
      <c r="G10" s="48">
        <v>38</v>
      </c>
      <c r="I10" s="6"/>
      <c r="J10" s="6"/>
      <c r="M10" s="73">
        <v>2</v>
      </c>
      <c r="N10" s="21">
        <v>42.069774259747881</v>
      </c>
      <c r="O10" s="51">
        <v>0.9</v>
      </c>
      <c r="P10" s="21">
        <v>0.43648738625433631</v>
      </c>
      <c r="Q10" s="21">
        <v>1.612602100350067</v>
      </c>
      <c r="R10" s="21">
        <v>48.34047559028653</v>
      </c>
      <c r="S10" s="21">
        <v>25.769988184324539</v>
      </c>
      <c r="T10" s="21">
        <v>100</v>
      </c>
      <c r="U10" s="53">
        <f t="shared" si="0"/>
        <v>32.209432147567817</v>
      </c>
      <c r="V10" s="4">
        <v>33</v>
      </c>
      <c r="W10" s="8">
        <f t="shared" si="1"/>
        <v>0.62499752929923369</v>
      </c>
      <c r="Z10" s="97">
        <v>31.5</v>
      </c>
      <c r="AA10" s="98">
        <v>100</v>
      </c>
      <c r="AB10" s="98">
        <v>100</v>
      </c>
      <c r="AC10" s="98">
        <v>100</v>
      </c>
      <c r="AD10" s="98">
        <v>100</v>
      </c>
      <c r="AE10" s="98">
        <v>100</v>
      </c>
      <c r="AF10" s="98">
        <v>100</v>
      </c>
    </row>
    <row r="11" spans="2:32" x14ac:dyDescent="0.3">
      <c r="B11" s="89">
        <v>0.5</v>
      </c>
      <c r="C11" s="47">
        <v>10</v>
      </c>
      <c r="D11" s="48">
        <v>23</v>
      </c>
      <c r="E11" s="91">
        <v>17</v>
      </c>
      <c r="F11" s="47">
        <v>14</v>
      </c>
      <c r="G11" s="48">
        <v>22</v>
      </c>
      <c r="I11" s="6"/>
      <c r="J11" s="6"/>
      <c r="M11" s="73">
        <v>0.5</v>
      </c>
      <c r="N11" s="21">
        <v>18.68953386103783</v>
      </c>
      <c r="O11" s="51">
        <v>0.6</v>
      </c>
      <c r="P11" s="21">
        <v>0.36990456462231058</v>
      </c>
      <c r="Q11" s="21">
        <v>1.3255542590431779</v>
      </c>
      <c r="R11" s="21">
        <v>26.678430384001338</v>
      </c>
      <c r="S11" s="21">
        <v>15.376132335565185</v>
      </c>
      <c r="T11" s="21">
        <v>100</v>
      </c>
      <c r="U11" s="53">
        <f>N11*N$17+O11*O$17+P11*P$17+Q11*Q$17+R11*R$17+S11*S$17+T11*T$17</f>
        <v>17.132531678110134</v>
      </c>
      <c r="V11" s="4">
        <v>17</v>
      </c>
      <c r="W11" s="8">
        <f t="shared" si="1"/>
        <v>1.7564645702688054E-2</v>
      </c>
      <c r="Z11" s="99">
        <v>20</v>
      </c>
      <c r="AA11" s="98">
        <v>100</v>
      </c>
      <c r="AB11" s="98">
        <v>100</v>
      </c>
      <c r="AC11" s="98">
        <v>100</v>
      </c>
      <c r="AD11" s="98">
        <v>100</v>
      </c>
      <c r="AE11" s="98">
        <v>100</v>
      </c>
      <c r="AF11" s="98">
        <v>100</v>
      </c>
    </row>
    <row r="12" spans="2:32" x14ac:dyDescent="0.3">
      <c r="B12" s="89">
        <v>0.25</v>
      </c>
      <c r="C12" s="47">
        <v>6</v>
      </c>
      <c r="D12" s="48">
        <v>15</v>
      </c>
      <c r="E12" s="91">
        <v>11</v>
      </c>
      <c r="F12" s="47">
        <v>7</v>
      </c>
      <c r="G12" s="48">
        <v>14</v>
      </c>
      <c r="I12" s="6"/>
      <c r="J12" s="6"/>
      <c r="M12" s="73">
        <v>0.25</v>
      </c>
      <c r="N12" s="21">
        <v>11.961301671064222</v>
      </c>
      <c r="O12" s="51">
        <v>0.6</v>
      </c>
      <c r="P12" s="21">
        <v>0.35510838203741413</v>
      </c>
      <c r="Q12" s="21">
        <v>1.1598599766627729</v>
      </c>
      <c r="R12" s="21">
        <v>18.737921183093853</v>
      </c>
      <c r="S12" s="21">
        <v>11.315478534856247</v>
      </c>
      <c r="T12" s="21">
        <v>100</v>
      </c>
      <c r="U12" s="53">
        <f t="shared" si="0"/>
        <v>12.058877033916279</v>
      </c>
      <c r="V12" s="4">
        <v>11</v>
      </c>
      <c r="W12" s="8">
        <f t="shared" si="1"/>
        <v>1.1212205729553357</v>
      </c>
      <c r="Z12" s="99">
        <v>16</v>
      </c>
      <c r="AA12" s="98">
        <v>100</v>
      </c>
      <c r="AB12" s="98">
        <v>100</v>
      </c>
      <c r="AC12" s="98">
        <v>43.43057176196033</v>
      </c>
      <c r="AD12" s="98">
        <v>100</v>
      </c>
      <c r="AE12" s="98">
        <v>100</v>
      </c>
      <c r="AF12" s="98">
        <v>97.239070500196931</v>
      </c>
    </row>
    <row r="13" spans="2:32" ht="15" thickBot="1" x14ac:dyDescent="0.35">
      <c r="B13" s="90">
        <v>6.3E-2</v>
      </c>
      <c r="C13" s="49">
        <v>4</v>
      </c>
      <c r="D13" s="50">
        <v>10</v>
      </c>
      <c r="E13" s="92">
        <v>6</v>
      </c>
      <c r="F13" s="49">
        <v>4</v>
      </c>
      <c r="G13" s="50">
        <v>8</v>
      </c>
      <c r="I13" s="6"/>
      <c r="J13" s="6"/>
      <c r="M13" s="73">
        <v>6.3E-2</v>
      </c>
      <c r="N13" s="21">
        <v>2.9903254177660639</v>
      </c>
      <c r="O13" s="51">
        <v>0.6</v>
      </c>
      <c r="P13" s="21">
        <v>0.32551601686763804</v>
      </c>
      <c r="Q13" s="21">
        <v>0.82380396732789229</v>
      </c>
      <c r="R13" s="21">
        <v>9.8647172506511982</v>
      </c>
      <c r="S13" s="21">
        <v>5.9117762898779</v>
      </c>
      <c r="T13" s="21">
        <v>97.2</v>
      </c>
      <c r="U13" s="53">
        <f t="shared" si="0"/>
        <v>5.7766323708293061</v>
      </c>
      <c r="V13" s="4">
        <v>6</v>
      </c>
      <c r="W13" s="8">
        <f t="shared" si="1"/>
        <v>4.9893097761336609E-2</v>
      </c>
      <c r="Z13" s="99">
        <v>12.5</v>
      </c>
      <c r="AA13" s="98">
        <v>100</v>
      </c>
      <c r="AB13" s="98">
        <v>82.22238662425093</v>
      </c>
      <c r="AC13" s="98">
        <v>5.6266044340723429</v>
      </c>
      <c r="AD13" s="98">
        <v>100</v>
      </c>
      <c r="AE13" s="98">
        <v>100</v>
      </c>
      <c r="AF13" s="98">
        <v>89.031114612051979</v>
      </c>
    </row>
    <row r="14" spans="2:32" ht="15" thickBot="1" x14ac:dyDescent="0.35">
      <c r="C14" t="s">
        <v>231</v>
      </c>
      <c r="D14" t="s">
        <v>223</v>
      </c>
      <c r="Z14" s="99">
        <v>8</v>
      </c>
      <c r="AA14" s="98">
        <v>100</v>
      </c>
      <c r="AB14" s="98">
        <v>11.977509802470951</v>
      </c>
      <c r="AC14" s="98">
        <v>1.9393232205367645</v>
      </c>
      <c r="AD14" s="98">
        <v>100</v>
      </c>
      <c r="AE14" s="98">
        <v>90.958742962776242</v>
      </c>
      <c r="AF14" s="98">
        <v>61.07522646711304</v>
      </c>
    </row>
    <row r="15" spans="2:32" x14ac:dyDescent="0.3">
      <c r="V15" s="108" t="s">
        <v>187</v>
      </c>
      <c r="W15" s="109"/>
      <c r="Z15" s="99">
        <v>4</v>
      </c>
      <c r="AA15" s="98">
        <v>76.062738199941379</v>
      </c>
      <c r="AB15" s="98">
        <v>0.51786639047124161</v>
      </c>
      <c r="AC15" s="98">
        <v>1.6476079346557846</v>
      </c>
      <c r="AD15" s="98">
        <v>100</v>
      </c>
      <c r="AE15" s="98">
        <v>64.675237375010511</v>
      </c>
      <c r="AF15" s="98">
        <v>35.435210712879091</v>
      </c>
    </row>
    <row r="16" spans="2:32" ht="16.2" thickBot="1" x14ac:dyDescent="0.35">
      <c r="N16" s="52" t="s">
        <v>188</v>
      </c>
      <c r="O16" s="52" t="s">
        <v>189</v>
      </c>
      <c r="P16" s="52" t="s">
        <v>190</v>
      </c>
      <c r="Q16" s="52" t="s">
        <v>191</v>
      </c>
      <c r="R16" s="52" t="s">
        <v>192</v>
      </c>
      <c r="S16" s="52" t="s">
        <v>193</v>
      </c>
      <c r="T16" s="52" t="s">
        <v>194</v>
      </c>
      <c r="V16" s="110">
        <f>SUM(W4:W13)</f>
        <v>11.368962378914075</v>
      </c>
      <c r="W16" s="111"/>
      <c r="Z16" s="99">
        <v>2</v>
      </c>
      <c r="AA16" s="98">
        <v>42.069774259747881</v>
      </c>
      <c r="AB16" s="98">
        <v>0.43648738625433631</v>
      </c>
      <c r="AC16" s="98">
        <v>1.612602100350067</v>
      </c>
      <c r="AD16" s="98">
        <v>100</v>
      </c>
      <c r="AE16" s="98">
        <v>48.34047559028653</v>
      </c>
      <c r="AF16" s="98">
        <v>25.769988184324539</v>
      </c>
    </row>
    <row r="17" spans="9:32" x14ac:dyDescent="0.3">
      <c r="N17" s="13">
        <v>0.27630478921520701</v>
      </c>
      <c r="O17" s="13">
        <v>0</v>
      </c>
      <c r="P17" s="13">
        <v>0.10321439482057609</v>
      </c>
      <c r="Q17" s="13">
        <v>0.11346901918968207</v>
      </c>
      <c r="R17" s="13">
        <v>0.3</v>
      </c>
      <c r="S17" s="13">
        <v>0.2</v>
      </c>
      <c r="T17" s="13">
        <v>7.0117956435697083E-3</v>
      </c>
      <c r="U17" s="23"/>
      <c r="Z17" s="99">
        <v>0.5</v>
      </c>
      <c r="AA17" s="98">
        <v>18.68953386103783</v>
      </c>
      <c r="AB17" s="98">
        <v>0.36990456462231058</v>
      </c>
      <c r="AC17" s="98">
        <v>1.3255542590431779</v>
      </c>
      <c r="AD17" s="98">
        <v>100</v>
      </c>
      <c r="AE17" s="98">
        <v>26.678430384001338</v>
      </c>
      <c r="AF17" s="98">
        <v>15.376132335565185</v>
      </c>
    </row>
    <row r="18" spans="9:32" x14ac:dyDescent="0.3">
      <c r="N18" s="53">
        <f>N17*100</f>
        <v>27.630478921520702</v>
      </c>
      <c r="O18" s="53">
        <f t="shared" ref="O18:T18" si="2">O17*100</f>
        <v>0</v>
      </c>
      <c r="P18" s="53">
        <f t="shared" si="2"/>
        <v>10.32143948205761</v>
      </c>
      <c r="Q18" s="53">
        <f t="shared" si="2"/>
        <v>11.346901918968207</v>
      </c>
      <c r="R18" s="53">
        <f t="shared" si="2"/>
        <v>30</v>
      </c>
      <c r="S18" s="53">
        <f t="shared" si="2"/>
        <v>20</v>
      </c>
      <c r="T18" s="53">
        <f t="shared" si="2"/>
        <v>0.70117956435697082</v>
      </c>
      <c r="U18" s="54">
        <f>SUM(N18:T18)</f>
        <v>99.999999886903495</v>
      </c>
      <c r="Z18" s="99">
        <v>0.25</v>
      </c>
      <c r="AA18" s="98">
        <v>11.961301671064222</v>
      </c>
      <c r="AB18" s="98">
        <v>0.35510838203741413</v>
      </c>
      <c r="AC18" s="98">
        <v>1.1598599766627729</v>
      </c>
      <c r="AD18" s="98">
        <v>100</v>
      </c>
      <c r="AE18" s="98">
        <v>18.737921183093853</v>
      </c>
      <c r="AF18" s="98">
        <v>11.315478534856247</v>
      </c>
    </row>
    <row r="19" spans="9:32" x14ac:dyDescent="0.3">
      <c r="N19" s="56">
        <f>N17*100</f>
        <v>27.630478921520702</v>
      </c>
      <c r="O19" s="56">
        <f t="shared" ref="O19:T19" si="3">O17*100</f>
        <v>0</v>
      </c>
      <c r="P19" s="56">
        <f t="shared" si="3"/>
        <v>10.32143948205761</v>
      </c>
      <c r="Q19" s="56">
        <f t="shared" si="3"/>
        <v>11.346901918968207</v>
      </c>
      <c r="R19" s="56">
        <f t="shared" si="3"/>
        <v>30</v>
      </c>
      <c r="S19" s="56">
        <f t="shared" si="3"/>
        <v>20</v>
      </c>
      <c r="T19" s="56">
        <f t="shared" si="3"/>
        <v>0.70117956435697082</v>
      </c>
      <c r="Z19" s="99">
        <v>6.3E-2</v>
      </c>
      <c r="AA19" s="98">
        <v>2.9903254177660639</v>
      </c>
      <c r="AB19" s="98">
        <v>0.32551601686763804</v>
      </c>
      <c r="AC19" s="98">
        <v>0.82380396732789229</v>
      </c>
      <c r="AD19" s="98">
        <v>97.2</v>
      </c>
      <c r="AE19" s="98">
        <v>9.8647172506511982</v>
      </c>
      <c r="AF19" s="98">
        <v>5.9117762898779</v>
      </c>
    </row>
    <row r="20" spans="9:32" x14ac:dyDescent="0.3">
      <c r="N20" s="55">
        <f>SUM(N17:T17)</f>
        <v>0.99999999886903479</v>
      </c>
      <c r="O20" s="57">
        <f>SUM(R18:S18)</f>
        <v>50</v>
      </c>
    </row>
    <row r="23" spans="9:32" x14ac:dyDescent="0.3">
      <c r="I23" s="17"/>
    </row>
    <row r="24" spans="9:32" x14ac:dyDescent="0.3">
      <c r="I24" s="17"/>
      <c r="K24" s="40"/>
    </row>
    <row r="25" spans="9:32" x14ac:dyDescent="0.3">
      <c r="I25" s="17"/>
      <c r="K25" s="40"/>
    </row>
    <row r="26" spans="9:32" x14ac:dyDescent="0.3">
      <c r="I26" s="17"/>
      <c r="K26" s="40"/>
    </row>
    <row r="27" spans="9:32" x14ac:dyDescent="0.3">
      <c r="I27" s="40"/>
      <c r="K27" s="40"/>
    </row>
    <row r="28" spans="9:32" x14ac:dyDescent="0.3">
      <c r="I28" s="40"/>
      <c r="K28" s="40"/>
    </row>
    <row r="29" spans="9:32" x14ac:dyDescent="0.3">
      <c r="I29" s="40"/>
      <c r="K29" s="40"/>
    </row>
    <row r="30" spans="9:32" x14ac:dyDescent="0.3">
      <c r="I30" s="56"/>
    </row>
  </sheetData>
  <mergeCells count="15">
    <mergeCell ref="W2:W3"/>
    <mergeCell ref="V15:W15"/>
    <mergeCell ref="V16:W16"/>
    <mergeCell ref="Q2:Q3"/>
    <mergeCell ref="R2:R3"/>
    <mergeCell ref="S2:S3"/>
    <mergeCell ref="T2:T3"/>
    <mergeCell ref="U2:U3"/>
    <mergeCell ref="V2:V3"/>
    <mergeCell ref="P2:P3"/>
    <mergeCell ref="C2:D2"/>
    <mergeCell ref="F2:G2"/>
    <mergeCell ref="M2:M3"/>
    <mergeCell ref="N2:N3"/>
    <mergeCell ref="O2:O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Q224"/>
  <sheetViews>
    <sheetView zoomScale="90" zoomScaleNormal="90" workbookViewId="0">
      <selection activeCell="I30" sqref="I30"/>
    </sheetView>
  </sheetViews>
  <sheetFormatPr defaultRowHeight="14.4" x14ac:dyDescent="0.3"/>
  <cols>
    <col min="14" max="14" width="11" customWidth="1"/>
    <col min="16" max="16" width="9" bestFit="1" customWidth="1"/>
    <col min="55" max="55" width="9.77734375" bestFit="1" customWidth="1"/>
    <col min="60" max="60" width="9.33203125" bestFit="1" customWidth="1"/>
  </cols>
  <sheetData>
    <row r="1" spans="1:115" x14ac:dyDescent="0.3"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R1" s="1"/>
      <c r="BS1" s="1"/>
      <c r="BT1" s="1"/>
      <c r="BU1" s="1"/>
      <c r="BV1" s="1"/>
      <c r="BW1" s="1"/>
      <c r="BX1" s="1"/>
      <c r="BY1" s="1"/>
      <c r="BZ1" s="1"/>
      <c r="CA1" s="1"/>
      <c r="CJ1" s="1"/>
      <c r="CK1" s="1"/>
      <c r="CL1" s="1"/>
      <c r="CM1" s="1"/>
      <c r="CN1" s="1"/>
      <c r="CO1" s="1"/>
      <c r="CP1" s="1"/>
      <c r="CQ1" s="1"/>
      <c r="CR1" s="1"/>
      <c r="CS1" s="1"/>
    </row>
    <row r="2" spans="1:115" x14ac:dyDescent="0.3">
      <c r="A2" s="122" t="s">
        <v>0</v>
      </c>
      <c r="B2" s="123"/>
      <c r="C2" s="124"/>
      <c r="Z2" s="125" t="s">
        <v>1</v>
      </c>
      <c r="AA2" s="125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R2" s="1"/>
      <c r="BS2" s="1"/>
      <c r="BT2" s="1"/>
      <c r="BU2" s="1"/>
      <c r="BV2" s="1"/>
      <c r="BW2" s="1"/>
      <c r="BX2" s="1"/>
      <c r="BY2" s="1"/>
      <c r="BZ2" s="1"/>
      <c r="CA2" s="1"/>
      <c r="CJ2" s="1"/>
      <c r="CK2" s="1"/>
      <c r="CL2" s="1"/>
      <c r="CM2" s="1"/>
      <c r="CN2" s="1"/>
      <c r="CO2" s="1"/>
      <c r="CP2" s="1"/>
      <c r="CQ2" s="1"/>
      <c r="CR2" s="1"/>
      <c r="CS2" s="1"/>
    </row>
    <row r="3" spans="1:115" ht="14.55" customHeight="1" x14ac:dyDescent="0.3">
      <c r="D3" s="2" t="s">
        <v>2</v>
      </c>
      <c r="E3" s="2"/>
      <c r="F3" s="2"/>
      <c r="L3" s="2" t="s">
        <v>3</v>
      </c>
      <c r="M3" s="2"/>
      <c r="N3" s="2"/>
      <c r="Q3" s="3"/>
      <c r="R3" s="114" t="s">
        <v>4</v>
      </c>
      <c r="S3" s="114"/>
      <c r="AJ3" s="114" t="s">
        <v>5</v>
      </c>
      <c r="AK3" s="114"/>
      <c r="AL3" s="114"/>
      <c r="AM3" s="114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R3" s="1"/>
      <c r="BS3" s="1"/>
      <c r="BT3" s="1"/>
      <c r="BU3" s="1"/>
      <c r="BV3" s="1"/>
      <c r="BW3" s="1"/>
      <c r="BX3" s="1"/>
      <c r="BY3" s="1"/>
      <c r="BZ3" s="1"/>
      <c r="CA3" s="1"/>
      <c r="CJ3" s="1"/>
      <c r="CK3" s="1"/>
      <c r="CL3" s="1"/>
      <c r="CM3" s="1"/>
      <c r="CN3" s="1"/>
      <c r="CO3" s="1"/>
      <c r="CP3" s="1"/>
      <c r="CQ3" s="1"/>
      <c r="CR3" s="1"/>
      <c r="CS3" s="1"/>
      <c r="CY3" s="113" t="s">
        <v>6</v>
      </c>
      <c r="CZ3" s="113"/>
      <c r="DA3" s="113"/>
      <c r="DB3" s="113"/>
      <c r="DC3" s="113"/>
      <c r="DD3" s="113"/>
      <c r="DH3" s="114" t="s">
        <v>7</v>
      </c>
      <c r="DI3" s="114"/>
      <c r="DJ3" s="114"/>
      <c r="DK3" s="114"/>
    </row>
    <row r="4" spans="1:115" x14ac:dyDescent="0.3"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R4" s="1"/>
      <c r="BS4" s="1"/>
      <c r="BT4" s="1"/>
      <c r="BU4" s="1"/>
      <c r="BV4" s="1"/>
      <c r="BW4" s="1"/>
      <c r="BX4" s="1"/>
      <c r="BY4" s="1"/>
      <c r="BZ4" s="1"/>
      <c r="CA4" s="1"/>
      <c r="CJ4" s="1"/>
      <c r="CK4" s="1"/>
      <c r="CL4" s="1"/>
      <c r="CM4" s="1"/>
      <c r="CN4" s="1"/>
      <c r="CO4" s="1"/>
      <c r="CP4" s="1"/>
      <c r="CQ4" s="1"/>
      <c r="CR4" s="1"/>
      <c r="CS4" s="1"/>
      <c r="CY4" s="113"/>
      <c r="CZ4" s="113"/>
      <c r="DA4" s="113"/>
      <c r="DB4" s="113"/>
      <c r="DC4" s="113"/>
      <c r="DD4" s="113"/>
    </row>
    <row r="5" spans="1:115" ht="14.55" customHeight="1" thickBot="1" x14ac:dyDescent="0.35">
      <c r="B5" s="115" t="s">
        <v>211</v>
      </c>
      <c r="C5" s="116"/>
      <c r="D5" s="117" t="s">
        <v>8</v>
      </c>
      <c r="E5" s="117"/>
      <c r="F5" s="117" t="s">
        <v>9</v>
      </c>
      <c r="G5" s="117"/>
      <c r="H5" s="117" t="s">
        <v>10</v>
      </c>
      <c r="I5" s="117"/>
      <c r="J5" s="117" t="s">
        <v>11</v>
      </c>
      <c r="K5" s="117"/>
      <c r="L5" s="118">
        <v>50</v>
      </c>
      <c r="M5" s="119" t="s">
        <v>12</v>
      </c>
      <c r="Z5" s="120" t="s">
        <v>13</v>
      </c>
      <c r="AA5" s="121" t="s">
        <v>14</v>
      </c>
      <c r="AB5" s="121" t="s">
        <v>15</v>
      </c>
      <c r="AC5" s="121" t="s">
        <v>16</v>
      </c>
      <c r="AD5" s="120" t="s">
        <v>17</v>
      </c>
      <c r="AE5" s="121" t="s">
        <v>18</v>
      </c>
      <c r="AF5" s="121" t="s">
        <v>19</v>
      </c>
      <c r="AG5" s="121" t="s">
        <v>20</v>
      </c>
      <c r="AH5" s="121" t="s">
        <v>21</v>
      </c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R5" s="1"/>
      <c r="BS5" s="1"/>
      <c r="BT5" s="1"/>
      <c r="BU5" s="1"/>
      <c r="BV5" s="1"/>
      <c r="BW5" s="1"/>
      <c r="BX5" s="1"/>
      <c r="BY5" s="1"/>
      <c r="BZ5" s="1"/>
      <c r="CA5" s="1"/>
      <c r="CJ5" s="1"/>
      <c r="CK5" s="1"/>
      <c r="CL5" s="1"/>
      <c r="CM5" s="1"/>
      <c r="CN5" s="1"/>
      <c r="CO5" s="1"/>
      <c r="CP5" s="1"/>
      <c r="CQ5" s="1"/>
      <c r="CR5" s="1"/>
      <c r="CS5" s="1"/>
      <c r="CY5" s="113"/>
      <c r="CZ5" s="113"/>
      <c r="DA5" s="113"/>
      <c r="DB5" s="113"/>
      <c r="DC5" s="113"/>
      <c r="DD5" s="113"/>
    </row>
    <row r="6" spans="1:115" x14ac:dyDescent="0.3">
      <c r="B6" s="116"/>
      <c r="C6" s="116"/>
      <c r="D6" s="117"/>
      <c r="E6" s="117"/>
      <c r="F6" s="117"/>
      <c r="G6" s="117"/>
      <c r="H6" s="117"/>
      <c r="I6" s="117"/>
      <c r="J6" s="117"/>
      <c r="K6" s="117"/>
      <c r="L6" s="118"/>
      <c r="M6" s="119"/>
      <c r="Z6" s="120"/>
      <c r="AA6" s="121"/>
      <c r="AB6" s="121"/>
      <c r="AC6" s="121"/>
      <c r="AD6" s="120"/>
      <c r="AE6" s="121"/>
      <c r="AF6" s="121"/>
      <c r="AG6" s="121"/>
      <c r="AH6" s="121"/>
      <c r="AT6" s="115"/>
      <c r="AU6" s="115"/>
      <c r="AV6" s="115"/>
      <c r="AW6" s="6"/>
      <c r="AX6" s="133" t="s">
        <v>22</v>
      </c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M6" s="115" t="s">
        <v>23</v>
      </c>
      <c r="BN6" s="115"/>
      <c r="BO6" s="115"/>
      <c r="BP6" s="6"/>
      <c r="BQ6" s="133" t="s">
        <v>22</v>
      </c>
      <c r="BR6" s="1"/>
      <c r="BS6" s="1"/>
      <c r="BT6" s="1"/>
      <c r="BU6" s="1"/>
      <c r="BV6" s="1"/>
      <c r="BW6" s="1"/>
      <c r="BX6" s="1"/>
      <c r="BY6" s="1"/>
      <c r="BZ6" s="1"/>
      <c r="CA6" s="1"/>
      <c r="CE6" s="115"/>
      <c r="CF6" s="115"/>
      <c r="CG6" s="115"/>
      <c r="CH6" s="6"/>
      <c r="CI6" s="133" t="s">
        <v>22</v>
      </c>
      <c r="CJ6" s="1"/>
      <c r="CK6" s="1"/>
      <c r="CL6" s="1"/>
      <c r="CM6" s="1"/>
      <c r="CN6" s="1"/>
      <c r="CO6" s="1"/>
      <c r="CP6" s="1"/>
      <c r="CQ6" s="1"/>
      <c r="CR6" s="1"/>
      <c r="CS6" s="1"/>
      <c r="CY6" s="7"/>
      <c r="CZ6" s="7"/>
      <c r="DA6" s="7"/>
      <c r="DB6" s="7"/>
      <c r="DC6" s="7"/>
      <c r="DD6" s="7"/>
    </row>
    <row r="7" spans="1:115" ht="16.95" customHeight="1" thickBot="1" x14ac:dyDescent="0.35">
      <c r="B7" s="126" t="s">
        <v>24</v>
      </c>
      <c r="C7" s="126"/>
      <c r="D7" s="127">
        <v>27.63</v>
      </c>
      <c r="E7" s="128"/>
      <c r="F7" s="129">
        <f>D7*100/$D$22</f>
        <v>26.248788736676108</v>
      </c>
      <c r="G7" s="129"/>
      <c r="H7" s="130">
        <f>$L$5*F7/100</f>
        <v>13.124394368338052</v>
      </c>
      <c r="I7" s="130"/>
      <c r="J7" s="131">
        <f>H7*1000</f>
        <v>13124.394368338053</v>
      </c>
      <c r="K7" s="131"/>
      <c r="L7" s="6"/>
      <c r="M7" s="6"/>
      <c r="P7" s="4" t="s">
        <v>25</v>
      </c>
      <c r="Q7" s="8">
        <v>5.45</v>
      </c>
      <c r="R7" s="4" t="s">
        <v>26</v>
      </c>
      <c r="S7" s="117" t="s">
        <v>27</v>
      </c>
      <c r="T7" s="117"/>
      <c r="Z7" s="9"/>
      <c r="AA7" s="10"/>
      <c r="AB7" s="10"/>
      <c r="AC7" s="10"/>
      <c r="AD7" s="9"/>
      <c r="AE7" s="11">
        <f t="shared" ref="AE7:AE8" si="0">1.00025205+((7.59*AD7-5.32*AD7^2)/10^6)</f>
        <v>1.0002520500000001</v>
      </c>
      <c r="AF7" s="12" t="e">
        <f t="shared" ref="AF7:AF8" si="1">(AA7/(AC7-AB7))*AE7</f>
        <v>#DIV/0!</v>
      </c>
      <c r="AG7" s="13">
        <f t="shared" ref="AG7:AG8" si="2">$E$38</f>
        <v>2.5579999999999998</v>
      </c>
      <c r="AH7" s="14" t="e">
        <f t="shared" ref="AH7:AH8" si="3">(AG7-AF7)/AG7*100</f>
        <v>#DIV/0!</v>
      </c>
      <c r="AT7" s="132" t="s">
        <v>28</v>
      </c>
      <c r="AU7" s="132"/>
      <c r="AV7" s="5">
        <v>150</v>
      </c>
      <c r="AW7" s="6"/>
      <c r="AX7" s="134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M7" s="132" t="s">
        <v>28</v>
      </c>
      <c r="BN7" s="132"/>
      <c r="BO7" s="5">
        <v>150</v>
      </c>
      <c r="BP7" s="6"/>
      <c r="BQ7" s="134"/>
      <c r="BR7" s="1"/>
      <c r="BS7" s="1"/>
      <c r="BT7" s="1"/>
      <c r="BU7" s="1"/>
      <c r="BV7" s="1"/>
      <c r="BW7" s="1"/>
      <c r="BX7" s="1"/>
      <c r="BY7" s="1"/>
      <c r="BZ7" s="1"/>
      <c r="CA7" s="1"/>
      <c r="CE7" s="132" t="s">
        <v>28</v>
      </c>
      <c r="CF7" s="132"/>
      <c r="CG7" s="5">
        <v>150</v>
      </c>
      <c r="CH7" s="6"/>
      <c r="CI7" s="134"/>
      <c r="CJ7" s="1"/>
      <c r="CK7" s="1"/>
      <c r="CL7" s="1"/>
      <c r="CM7" s="1"/>
      <c r="CN7" s="1"/>
      <c r="CO7" s="1"/>
      <c r="CP7" s="1"/>
      <c r="CQ7" s="1"/>
      <c r="CR7" s="1"/>
      <c r="CS7" s="1"/>
    </row>
    <row r="8" spans="1:115" ht="15.6" thickTop="1" thickBot="1" x14ac:dyDescent="0.35">
      <c r="B8" s="126" t="s">
        <v>29</v>
      </c>
      <c r="C8" s="126"/>
      <c r="D8" s="127">
        <v>10.321</v>
      </c>
      <c r="E8" s="128"/>
      <c r="F8" s="129">
        <f t="shared" ref="F8:F20" si="4">D8*100/$D$22</f>
        <v>9.805057855636413</v>
      </c>
      <c r="G8" s="129"/>
      <c r="H8" s="130">
        <f t="shared" ref="H8:H21" si="5">$L$5*F8/100</f>
        <v>4.9025289278182065</v>
      </c>
      <c r="I8" s="130"/>
      <c r="J8" s="131">
        <f t="shared" ref="J8:J21" si="6">H8*1000</f>
        <v>4902.5289278182063</v>
      </c>
      <c r="K8" s="131"/>
      <c r="L8" s="6"/>
      <c r="M8" s="6"/>
      <c r="P8" s="4" t="s">
        <v>30</v>
      </c>
      <c r="Q8" s="8">
        <v>4.1500000000000004</v>
      </c>
      <c r="R8" s="4" t="s">
        <v>26</v>
      </c>
      <c r="S8" s="117"/>
      <c r="T8" s="117"/>
      <c r="Z8" s="9"/>
      <c r="AA8" s="10"/>
      <c r="AB8" s="10"/>
      <c r="AC8" s="10"/>
      <c r="AD8" s="9"/>
      <c r="AE8" s="11">
        <f t="shared" si="0"/>
        <v>1.0002520500000001</v>
      </c>
      <c r="AF8" s="12" t="e">
        <f t="shared" si="1"/>
        <v>#DIV/0!</v>
      </c>
      <c r="AG8" s="13">
        <f t="shared" si="2"/>
        <v>2.5579999999999998</v>
      </c>
      <c r="AH8" s="14" t="e">
        <f t="shared" si="3"/>
        <v>#DIV/0!</v>
      </c>
      <c r="AT8" s="132" t="s">
        <v>31</v>
      </c>
      <c r="AU8" s="132"/>
      <c r="AV8" s="8">
        <f>AA7</f>
        <v>0</v>
      </c>
      <c r="AW8" s="6"/>
      <c r="AX8" s="15">
        <f>AG7</f>
        <v>2.5579999999999998</v>
      </c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M8" s="132" t="s">
        <v>31</v>
      </c>
      <c r="BN8" s="132"/>
      <c r="BO8" s="8">
        <f>AA8</f>
        <v>0</v>
      </c>
      <c r="BP8" s="6"/>
      <c r="BQ8" s="15">
        <f>AG8</f>
        <v>2.5579999999999998</v>
      </c>
      <c r="BR8" s="1"/>
      <c r="BS8" s="1"/>
      <c r="BT8" s="1"/>
      <c r="BU8" s="1"/>
      <c r="BV8" s="1"/>
      <c r="BW8" s="1"/>
      <c r="BX8" s="1"/>
      <c r="BY8" s="1"/>
      <c r="BZ8" s="1"/>
      <c r="CA8" s="1"/>
      <c r="CE8" s="132" t="s">
        <v>31</v>
      </c>
      <c r="CF8" s="132"/>
      <c r="CG8" s="8">
        <f>AA9</f>
        <v>0</v>
      </c>
      <c r="CH8" s="6"/>
      <c r="CI8" s="15">
        <f>AG9</f>
        <v>2.5579999999999998</v>
      </c>
      <c r="CJ8" s="1"/>
      <c r="CK8" s="1"/>
      <c r="CL8" s="1"/>
      <c r="CM8" s="1"/>
      <c r="CN8" s="1"/>
      <c r="CO8" s="1"/>
      <c r="CP8" s="1"/>
      <c r="CQ8" s="1"/>
      <c r="CR8" s="1"/>
      <c r="CS8" s="1"/>
    </row>
    <row r="9" spans="1:115" x14ac:dyDescent="0.3">
      <c r="B9" s="126" t="s">
        <v>32</v>
      </c>
      <c r="C9" s="126"/>
      <c r="D9" s="127">
        <v>11.347</v>
      </c>
      <c r="E9" s="128"/>
      <c r="F9" s="129">
        <f t="shared" si="4"/>
        <v>10.779768577454353</v>
      </c>
      <c r="G9" s="129"/>
      <c r="H9" s="130">
        <f t="shared" si="5"/>
        <v>5.3898842887271767</v>
      </c>
      <c r="I9" s="130"/>
      <c r="J9" s="131">
        <f t="shared" si="6"/>
        <v>5389.8842887271767</v>
      </c>
      <c r="K9" s="131"/>
      <c r="L9" s="6"/>
      <c r="M9" s="6"/>
      <c r="Z9" s="9"/>
      <c r="AA9" s="10"/>
      <c r="AB9" s="10"/>
      <c r="AC9" s="10"/>
      <c r="AD9" s="9"/>
      <c r="AE9" s="11">
        <f>1.00025205+((7.59*AD9-5.32*AD9^2)/10^6)</f>
        <v>1.0002520500000001</v>
      </c>
      <c r="AF9" s="12" t="e">
        <f>(AA9/(AC9-AB9))*AE9</f>
        <v>#DIV/0!</v>
      </c>
      <c r="AG9" s="13">
        <f>$E$38</f>
        <v>2.5579999999999998</v>
      </c>
      <c r="AH9" s="14" t="e">
        <f>(AG9-AF9)/AG9*100</f>
        <v>#DIV/0!</v>
      </c>
      <c r="AT9" s="16"/>
      <c r="AU9" s="16"/>
      <c r="AV9" s="17"/>
      <c r="AW9" s="6"/>
      <c r="AX9" s="6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M9" s="16"/>
      <c r="BN9" s="16"/>
      <c r="BO9" s="17"/>
      <c r="BP9" s="6"/>
      <c r="BQ9" s="6"/>
      <c r="BR9" s="1"/>
      <c r="BS9" s="1"/>
      <c r="BT9" s="1"/>
      <c r="BU9" s="1"/>
      <c r="BV9" s="1"/>
      <c r="BW9" s="1"/>
      <c r="BX9" s="1"/>
      <c r="BY9" s="1"/>
      <c r="BZ9" s="1"/>
      <c r="CA9" s="1"/>
      <c r="CE9" s="16"/>
      <c r="CF9" s="16"/>
      <c r="CG9" s="17"/>
      <c r="CH9" s="6"/>
      <c r="CI9" s="6"/>
      <c r="CJ9" s="1"/>
      <c r="CK9" s="1"/>
      <c r="CL9" s="1"/>
      <c r="CM9" s="1"/>
      <c r="CN9" s="1"/>
      <c r="CO9" s="1"/>
      <c r="CP9" s="1"/>
      <c r="CQ9" s="1"/>
      <c r="CR9" s="1"/>
      <c r="CS9" s="1"/>
    </row>
    <row r="10" spans="1:115" x14ac:dyDescent="0.3">
      <c r="B10" s="135" t="s">
        <v>33</v>
      </c>
      <c r="C10" s="135"/>
      <c r="D10" s="127">
        <v>30</v>
      </c>
      <c r="E10" s="128"/>
      <c r="F10" s="129">
        <f t="shared" si="4"/>
        <v>28.500313503448542</v>
      </c>
      <c r="G10" s="129"/>
      <c r="H10" s="130">
        <f t="shared" si="5"/>
        <v>14.250156751724271</v>
      </c>
      <c r="I10" s="130"/>
      <c r="J10" s="136">
        <f t="shared" si="6"/>
        <v>14250.156751724271</v>
      </c>
      <c r="K10" s="136"/>
      <c r="L10" s="6"/>
      <c r="M10" s="6"/>
      <c r="Z10" s="6"/>
      <c r="AA10" s="58"/>
      <c r="AB10" s="58"/>
      <c r="AC10" s="58"/>
      <c r="AD10" s="59"/>
      <c r="AE10" s="60"/>
      <c r="AF10" s="61"/>
      <c r="AG10" s="17"/>
      <c r="AH10" s="62"/>
      <c r="AT10" s="6"/>
      <c r="AU10" s="6"/>
      <c r="AV10" s="6"/>
      <c r="AW10" s="6"/>
      <c r="AX10" s="6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M10" s="6"/>
      <c r="BN10" s="6"/>
      <c r="BO10" s="6"/>
      <c r="BP10" s="6"/>
      <c r="BQ10" s="6"/>
      <c r="BR10" s="1"/>
      <c r="BS10" s="1"/>
      <c r="BT10" s="1"/>
      <c r="BU10" s="1"/>
      <c r="BV10" s="1"/>
      <c r="BW10" s="1"/>
      <c r="BX10" s="1"/>
      <c r="BY10" s="1"/>
      <c r="BZ10" s="1"/>
      <c r="CA10" s="1"/>
      <c r="CE10" s="6"/>
      <c r="CF10" s="6"/>
      <c r="CG10" s="6"/>
      <c r="CH10" s="6"/>
      <c r="CI10" s="6"/>
      <c r="CJ10" s="1"/>
      <c r="CK10" s="1"/>
      <c r="CL10" s="1"/>
      <c r="CM10" s="1"/>
      <c r="CN10" s="1"/>
      <c r="CO10" s="1"/>
      <c r="CP10" s="1"/>
      <c r="CQ10" s="1"/>
      <c r="CR10" s="1"/>
      <c r="CS10" s="1"/>
      <c r="CY10" t="s">
        <v>34</v>
      </c>
    </row>
    <row r="11" spans="1:115" x14ac:dyDescent="0.3">
      <c r="B11" s="135" t="s">
        <v>35</v>
      </c>
      <c r="C11" s="135"/>
      <c r="D11" s="127">
        <v>20</v>
      </c>
      <c r="E11" s="128"/>
      <c r="F11" s="129">
        <f t="shared" si="4"/>
        <v>19.000209002299027</v>
      </c>
      <c r="G11" s="129"/>
      <c r="H11" s="130">
        <f t="shared" si="5"/>
        <v>9.5001045011495133</v>
      </c>
      <c r="I11" s="130"/>
      <c r="J11" s="136">
        <f t="shared" si="6"/>
        <v>9500.1045011495135</v>
      </c>
      <c r="K11" s="136"/>
      <c r="L11" s="6"/>
      <c r="M11" s="6"/>
      <c r="AT11" t="s">
        <v>36</v>
      </c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M11" t="s">
        <v>36</v>
      </c>
      <c r="BR11" s="1"/>
      <c r="BS11" s="1"/>
      <c r="BT11" s="1"/>
      <c r="BU11" s="1"/>
      <c r="BV11" s="1"/>
      <c r="BW11" s="1"/>
      <c r="BX11" s="1"/>
      <c r="BY11" s="1"/>
      <c r="BZ11" s="1"/>
      <c r="CA11" s="1"/>
      <c r="CE11" t="s">
        <v>36</v>
      </c>
      <c r="CJ11" s="1"/>
      <c r="CK11" s="1"/>
      <c r="CL11" s="1"/>
      <c r="CM11" s="1"/>
      <c r="CN11" s="1"/>
      <c r="CO11" s="1"/>
      <c r="CP11" s="1"/>
      <c r="CQ11" s="1"/>
      <c r="CR11" s="1"/>
      <c r="CS11" s="1"/>
      <c r="CY11" t="s">
        <v>37</v>
      </c>
    </row>
    <row r="12" spans="1:115" x14ac:dyDescent="0.3">
      <c r="B12" s="126" t="s">
        <v>38</v>
      </c>
      <c r="C12" s="126"/>
      <c r="D12" s="127">
        <v>0.70099999999999996</v>
      </c>
      <c r="E12" s="128"/>
      <c r="F12" s="129">
        <f t="shared" si="4"/>
        <v>0.66595732553058085</v>
      </c>
      <c r="G12" s="129"/>
      <c r="H12" s="130">
        <f t="shared" si="5"/>
        <v>0.33297866276529042</v>
      </c>
      <c r="I12" s="130"/>
      <c r="J12" s="131">
        <f t="shared" si="6"/>
        <v>332.97866276529044</v>
      </c>
      <c r="K12" s="131"/>
      <c r="L12" s="6"/>
      <c r="M12" s="6"/>
      <c r="AH12" t="s">
        <v>39</v>
      </c>
      <c r="AT12" s="4" t="s">
        <v>40</v>
      </c>
      <c r="AU12" s="8">
        <f>10^(-3)*PI()*AU13^2/4*AU14*AU15</f>
        <v>4703.5986672843146</v>
      </c>
      <c r="AV12" s="4" t="s">
        <v>41</v>
      </c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M12" s="4" t="s">
        <v>40</v>
      </c>
      <c r="BN12" s="8">
        <f>10^(-3)*PI()*BN13^2/4*BN14*BN15</f>
        <v>4697.4961824595803</v>
      </c>
      <c r="BO12" s="4" t="s">
        <v>41</v>
      </c>
      <c r="BR12" s="1"/>
      <c r="BS12" s="1"/>
      <c r="BT12" s="1"/>
      <c r="BU12" s="1"/>
      <c r="BV12" s="1"/>
      <c r="BW12" s="1"/>
      <c r="BX12" s="1"/>
      <c r="BY12" s="1"/>
      <c r="BZ12" s="1"/>
      <c r="CA12" s="1"/>
      <c r="CE12" s="4" t="s">
        <v>40</v>
      </c>
      <c r="CF12" s="8">
        <f>10^(-3)*PI()*CF13^2/4*CF14*CF15</f>
        <v>4676.300218501663</v>
      </c>
      <c r="CG12" s="4" t="s">
        <v>41</v>
      </c>
      <c r="CJ12" s="1"/>
      <c r="CK12" s="1"/>
      <c r="CL12" s="1"/>
      <c r="CM12" s="1"/>
      <c r="CN12" s="1"/>
      <c r="CO12" s="1"/>
      <c r="CP12" s="1"/>
      <c r="CQ12" s="1"/>
      <c r="CR12" s="1"/>
      <c r="CS12" s="1"/>
    </row>
    <row r="13" spans="1:115" x14ac:dyDescent="0.3">
      <c r="B13" s="135" t="s">
        <v>42</v>
      </c>
      <c r="C13" s="135"/>
      <c r="D13" s="137">
        <v>5.2629999999999999</v>
      </c>
      <c r="E13" s="137"/>
      <c r="F13" s="138">
        <f>D13*100/$D$22</f>
        <v>4.9999049989549889</v>
      </c>
      <c r="G13" s="138"/>
      <c r="H13" s="130">
        <f>$L$5*F13/100</f>
        <v>2.4999524994774944</v>
      </c>
      <c r="I13" s="130"/>
      <c r="J13" s="136">
        <f t="shared" si="6"/>
        <v>2499.9524994774943</v>
      </c>
      <c r="K13" s="136"/>
      <c r="L13" s="6"/>
      <c r="M13" s="6"/>
      <c r="AE13" s="4" t="s">
        <v>43</v>
      </c>
      <c r="AF13" s="8" t="e">
        <f>AVERAGE(AF7:AF9)</f>
        <v>#DIV/0!</v>
      </c>
      <c r="AG13" s="6"/>
      <c r="AH13" s="8" t="e">
        <f>AVERAGE(AH7:AH9)</f>
        <v>#DIV/0!</v>
      </c>
      <c r="AT13" s="4" t="s">
        <v>44</v>
      </c>
      <c r="AU13" s="5">
        <v>150</v>
      </c>
      <c r="AV13" s="4" t="s">
        <v>45</v>
      </c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M13" s="4" t="s">
        <v>44</v>
      </c>
      <c r="BN13" s="5">
        <v>150</v>
      </c>
      <c r="BO13" s="4" t="s">
        <v>45</v>
      </c>
      <c r="BR13" s="1"/>
      <c r="BS13" s="1"/>
      <c r="BT13" s="1"/>
      <c r="BU13" s="1"/>
      <c r="BV13" s="1"/>
      <c r="BW13" s="1"/>
      <c r="BX13" s="1"/>
      <c r="BY13" s="1"/>
      <c r="BZ13" s="1"/>
      <c r="CA13" s="1"/>
      <c r="CE13" s="4" t="s">
        <v>44</v>
      </c>
      <c r="CF13" s="5">
        <v>150</v>
      </c>
      <c r="CG13" s="4" t="s">
        <v>45</v>
      </c>
      <c r="CJ13" s="1"/>
      <c r="CK13" s="1"/>
      <c r="CL13" s="1"/>
      <c r="CM13" s="1"/>
      <c r="CN13" s="1"/>
      <c r="CO13" s="1"/>
      <c r="CP13" s="1"/>
      <c r="CQ13" s="1"/>
      <c r="CR13" s="1"/>
      <c r="CS13" s="1"/>
    </row>
    <row r="14" spans="1:115" x14ac:dyDescent="0.3">
      <c r="B14" s="135" t="s">
        <v>46</v>
      </c>
      <c r="C14" s="135"/>
      <c r="D14" s="139">
        <f>D10*Q7/100</f>
        <v>1.635</v>
      </c>
      <c r="E14" s="139">
        <f>E10*L7/100</f>
        <v>0</v>
      </c>
      <c r="F14" s="139">
        <f t="shared" si="4"/>
        <v>1.5532670859379456</v>
      </c>
      <c r="G14" s="139"/>
      <c r="H14" s="130">
        <f t="shared" si="5"/>
        <v>0.7766335429689728</v>
      </c>
      <c r="I14" s="130"/>
      <c r="J14" s="136">
        <f t="shared" si="6"/>
        <v>776.63354296897285</v>
      </c>
      <c r="K14" s="136"/>
      <c r="L14" s="6"/>
      <c r="M14" s="6"/>
      <c r="N14" s="19"/>
      <c r="O14" s="20"/>
      <c r="P14" s="20"/>
      <c r="AE14" s="4" t="s">
        <v>47</v>
      </c>
      <c r="AF14" s="8" t="e">
        <f>STDEV(AF7:AF9)</f>
        <v>#DIV/0!</v>
      </c>
      <c r="AG14" s="6"/>
      <c r="AH14" s="8" t="e">
        <f>STDEV(AH7:AH9)</f>
        <v>#DIV/0!</v>
      </c>
      <c r="AT14" s="4" t="s">
        <v>48</v>
      </c>
      <c r="AU14" s="21">
        <f>0.693691*AU13</f>
        <v>104.05364999999999</v>
      </c>
      <c r="AV14" s="4" t="s">
        <v>45</v>
      </c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M14" s="4" t="s">
        <v>48</v>
      </c>
      <c r="BN14" s="21">
        <f>0.692791*BN13</f>
        <v>103.91865000000001</v>
      </c>
      <c r="BO14" s="4" t="s">
        <v>45</v>
      </c>
      <c r="BR14" s="1"/>
      <c r="BS14" s="1"/>
      <c r="BT14" s="1"/>
      <c r="BU14" s="1"/>
      <c r="BV14" s="1"/>
      <c r="BW14" s="1"/>
      <c r="BX14" s="1"/>
      <c r="BY14" s="1"/>
      <c r="BZ14" s="1"/>
      <c r="CA14" s="1"/>
      <c r="CE14" s="4" t="s">
        <v>48</v>
      </c>
      <c r="CF14" s="21">
        <f>0.689665*CF13</f>
        <v>103.44974999999999</v>
      </c>
      <c r="CG14" s="4" t="s">
        <v>45</v>
      </c>
      <c r="CJ14" s="1"/>
      <c r="CK14" s="1"/>
      <c r="CL14" s="1"/>
      <c r="CM14" s="1"/>
      <c r="CN14" s="1"/>
      <c r="CO14" s="1"/>
      <c r="CP14" s="1"/>
      <c r="CQ14" s="1"/>
      <c r="CR14" s="1"/>
      <c r="CS14" s="1"/>
    </row>
    <row r="15" spans="1:115" ht="16.2" x14ac:dyDescent="0.3">
      <c r="B15" s="135" t="s">
        <v>49</v>
      </c>
      <c r="C15" s="135"/>
      <c r="D15" s="139">
        <f>D11*Q8/100</f>
        <v>0.83</v>
      </c>
      <c r="E15" s="139">
        <f>E11*L8/100</f>
        <v>0</v>
      </c>
      <c r="F15" s="139">
        <f t="shared" si="4"/>
        <v>0.78850867359540966</v>
      </c>
      <c r="G15" s="139"/>
      <c r="H15" s="130">
        <f t="shared" si="5"/>
        <v>0.39425433679770483</v>
      </c>
      <c r="I15" s="130"/>
      <c r="J15" s="136">
        <f t="shared" si="6"/>
        <v>394.25433679770481</v>
      </c>
      <c r="K15" s="136"/>
      <c r="L15" s="6"/>
      <c r="M15" s="6"/>
      <c r="N15" s="6"/>
      <c r="AE15" s="4" t="s">
        <v>50</v>
      </c>
      <c r="AF15" s="8" t="e">
        <f>AF14/AF13*100</f>
        <v>#DIV/0!</v>
      </c>
      <c r="AG15" s="6"/>
      <c r="AH15" s="8" t="e">
        <f>AH14/AH13*100</f>
        <v>#DIV/0!</v>
      </c>
      <c r="AT15" s="22" t="s">
        <v>51</v>
      </c>
      <c r="AU15" s="13">
        <f>AX8</f>
        <v>2.5579999999999998</v>
      </c>
      <c r="AV15" s="4" t="s">
        <v>52</v>
      </c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M15" s="22" t="s">
        <v>51</v>
      </c>
      <c r="BN15" s="13">
        <f>BQ8</f>
        <v>2.5579999999999998</v>
      </c>
      <c r="BO15" s="4" t="s">
        <v>52</v>
      </c>
      <c r="BR15" s="1"/>
      <c r="BS15" s="1"/>
      <c r="BT15" s="1"/>
      <c r="BU15" s="1"/>
      <c r="BV15" s="1"/>
      <c r="BW15" s="1"/>
      <c r="BX15" s="1"/>
      <c r="BY15" s="1"/>
      <c r="BZ15" s="1"/>
      <c r="CA15" s="1"/>
      <c r="CE15" s="22" t="s">
        <v>51</v>
      </c>
      <c r="CF15" s="13">
        <f>CI8</f>
        <v>2.5579999999999998</v>
      </c>
      <c r="CG15" s="4" t="s">
        <v>52</v>
      </c>
      <c r="CJ15" s="1"/>
      <c r="CK15" s="1"/>
      <c r="CL15" s="1"/>
      <c r="CM15" s="1"/>
      <c r="CN15" s="1"/>
      <c r="CO15" s="1"/>
      <c r="CP15" s="1"/>
      <c r="CQ15" s="1"/>
      <c r="CR15" s="1"/>
      <c r="CS15" s="1"/>
    </row>
    <row r="16" spans="1:115" x14ac:dyDescent="0.3">
      <c r="B16" s="126" t="s">
        <v>53</v>
      </c>
      <c r="C16" s="126"/>
      <c r="D16" s="139">
        <f>D13-D14-D15-D17-D18</f>
        <v>2.1146050000000001</v>
      </c>
      <c r="E16" s="139"/>
      <c r="F16" s="139">
        <f t="shared" si="4"/>
        <v>2.0088968478653269</v>
      </c>
      <c r="G16" s="139"/>
      <c r="H16" s="130">
        <f t="shared" si="5"/>
        <v>1.0044484239326634</v>
      </c>
      <c r="I16" s="130"/>
      <c r="J16" s="131">
        <f t="shared" si="6"/>
        <v>1004.4484239326634</v>
      </c>
      <c r="K16" s="131"/>
      <c r="L16" s="6"/>
      <c r="M16" s="6"/>
      <c r="N16" s="20"/>
      <c r="P16" s="23"/>
      <c r="V16" s="24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Y16" t="s">
        <v>54</v>
      </c>
    </row>
    <row r="17" spans="1:110" x14ac:dyDescent="0.3">
      <c r="B17" s="126" t="s">
        <v>55</v>
      </c>
      <c r="C17" s="126"/>
      <c r="D17" s="140">
        <v>0.52600000000000002</v>
      </c>
      <c r="E17" s="140"/>
      <c r="F17" s="140">
        <f>D17*100/$D$22</f>
        <v>0.49970549676046444</v>
      </c>
      <c r="G17" s="140"/>
      <c r="H17" s="130">
        <f t="shared" si="5"/>
        <v>0.24985274838023222</v>
      </c>
      <c r="I17" s="130"/>
      <c r="J17" s="131">
        <f t="shared" si="6"/>
        <v>249.85274838023221</v>
      </c>
      <c r="K17" s="131"/>
      <c r="L17" s="6"/>
      <c r="M17" s="6"/>
      <c r="N17" s="24"/>
      <c r="P17" s="23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Y17" t="s">
        <v>56</v>
      </c>
    </row>
    <row r="18" spans="1:110" x14ac:dyDescent="0.3">
      <c r="B18" s="126" t="s">
        <v>57</v>
      </c>
      <c r="C18" s="126"/>
      <c r="D18" s="140">
        <f>0.3/100*D21</f>
        <v>0.15739500000000001</v>
      </c>
      <c r="E18" s="140"/>
      <c r="F18" s="140">
        <f t="shared" si="4"/>
        <v>0.14952689479584277</v>
      </c>
      <c r="G18" s="140"/>
      <c r="H18" s="130">
        <f t="shared" si="5"/>
        <v>7.4763447397921387E-2</v>
      </c>
      <c r="I18" s="130"/>
      <c r="J18" s="131">
        <f t="shared" si="6"/>
        <v>74.763447397921382</v>
      </c>
      <c r="K18" s="131"/>
      <c r="L18" s="6"/>
      <c r="M18" s="6"/>
    </row>
    <row r="19" spans="1:110" x14ac:dyDescent="0.3">
      <c r="B19" s="126" t="s">
        <v>58</v>
      </c>
      <c r="C19" s="126"/>
      <c r="D19" s="138">
        <f>D10+D14</f>
        <v>31.635000000000002</v>
      </c>
      <c r="E19" s="114"/>
      <c r="F19" s="138">
        <f t="shared" si="4"/>
        <v>30.053580589386488</v>
      </c>
      <c r="G19" s="138"/>
      <c r="H19" s="130">
        <f t="shared" si="5"/>
        <v>15.026790294693244</v>
      </c>
      <c r="I19" s="130"/>
      <c r="J19" s="131">
        <f t="shared" si="6"/>
        <v>15026.790294693245</v>
      </c>
      <c r="K19" s="131"/>
      <c r="L19" s="6"/>
      <c r="M19" s="6"/>
    </row>
    <row r="20" spans="1:110" x14ac:dyDescent="0.3">
      <c r="B20" s="126" t="s">
        <v>59</v>
      </c>
      <c r="C20" s="126"/>
      <c r="D20" s="138">
        <f>D11+D15</f>
        <v>20.83</v>
      </c>
      <c r="E20" s="114"/>
      <c r="F20" s="138">
        <f t="shared" si="4"/>
        <v>19.788717675894439</v>
      </c>
      <c r="G20" s="138"/>
      <c r="H20" s="130">
        <f t="shared" si="5"/>
        <v>9.8943588379472196</v>
      </c>
      <c r="I20" s="130"/>
      <c r="J20" s="131">
        <f t="shared" si="6"/>
        <v>9894.3588379472203</v>
      </c>
      <c r="K20" s="131"/>
      <c r="L20" s="6"/>
      <c r="M20" s="6"/>
      <c r="O20" s="23"/>
    </row>
    <row r="21" spans="1:110" ht="14.55" customHeight="1" x14ac:dyDescent="0.3">
      <c r="B21" s="135" t="s">
        <v>60</v>
      </c>
      <c r="C21" s="135"/>
      <c r="D21" s="138">
        <f>D19+D20</f>
        <v>52.465000000000003</v>
      </c>
      <c r="E21" s="114"/>
      <c r="F21" s="138">
        <f>D21*100/$D$22</f>
        <v>49.842298265280924</v>
      </c>
      <c r="G21" s="138"/>
      <c r="H21" s="130">
        <f t="shared" si="5"/>
        <v>24.921149132640462</v>
      </c>
      <c r="I21" s="130"/>
      <c r="J21" s="136">
        <f t="shared" si="6"/>
        <v>24921.149132640461</v>
      </c>
      <c r="K21" s="136"/>
      <c r="L21" s="6"/>
      <c r="M21" s="6"/>
      <c r="AS21" s="6"/>
      <c r="AT21" s="115"/>
      <c r="AU21" s="115"/>
      <c r="AV21" s="115"/>
      <c r="AW21" s="115"/>
      <c r="AX21" s="115"/>
      <c r="AY21" s="115"/>
      <c r="AZ21" s="115"/>
      <c r="BA21" s="25"/>
      <c r="BL21" s="6"/>
      <c r="BM21" s="115"/>
      <c r="BN21" s="115"/>
      <c r="BO21" s="115"/>
      <c r="BP21" s="115"/>
      <c r="BQ21" s="115"/>
      <c r="BR21" s="115"/>
      <c r="BS21" s="115"/>
      <c r="BT21" s="25"/>
      <c r="CD21" s="6"/>
      <c r="CE21" s="115"/>
      <c r="CF21" s="115"/>
      <c r="CG21" s="115"/>
      <c r="CH21" s="115"/>
      <c r="CI21" s="115"/>
      <c r="CJ21" s="115"/>
      <c r="CK21" s="115"/>
      <c r="CL21" s="25"/>
    </row>
    <row r="22" spans="1:110" ht="14.55" customHeight="1" x14ac:dyDescent="0.3">
      <c r="B22" s="141" t="s">
        <v>61</v>
      </c>
      <c r="C22" s="141"/>
      <c r="D22" s="138">
        <f>SUM(D7:E12,D14:E18)</f>
        <v>105.26199999999999</v>
      </c>
      <c r="E22" s="114"/>
      <c r="F22" s="138">
        <f>SUM(F7:G12,F14:G18)</f>
        <v>100.00000000000004</v>
      </c>
      <c r="G22" s="114"/>
      <c r="H22" s="130">
        <f>SUM(H7:I12,H14:I18)</f>
        <v>50.000000000000014</v>
      </c>
      <c r="I22" s="130"/>
      <c r="J22" s="136">
        <f>SUM(J7:K12,J14:K18)</f>
        <v>50000.000000000007</v>
      </c>
      <c r="K22" s="136"/>
      <c r="L22" s="6"/>
      <c r="M22" s="6"/>
      <c r="AS22" s="6"/>
      <c r="AT22" s="142" t="s">
        <v>62</v>
      </c>
      <c r="AU22" s="142" t="s">
        <v>63</v>
      </c>
      <c r="AV22" s="142" t="s">
        <v>64</v>
      </c>
      <c r="AW22" s="132" t="s">
        <v>65</v>
      </c>
      <c r="AX22" s="132" t="s">
        <v>66</v>
      </c>
      <c r="AY22" s="143" t="s">
        <v>67</v>
      </c>
      <c r="AZ22" s="144" t="s">
        <v>68</v>
      </c>
      <c r="BA22" s="16"/>
      <c r="BL22" s="6"/>
      <c r="BM22" s="142" t="s">
        <v>62</v>
      </c>
      <c r="BN22" s="142" t="s">
        <v>63</v>
      </c>
      <c r="BO22" s="142" t="s">
        <v>64</v>
      </c>
      <c r="BP22" s="132" t="s">
        <v>65</v>
      </c>
      <c r="BQ22" s="132" t="s">
        <v>66</v>
      </c>
      <c r="BR22" s="143" t="s">
        <v>67</v>
      </c>
      <c r="BS22" s="144" t="s">
        <v>68</v>
      </c>
      <c r="BT22" s="16"/>
      <c r="CD22" s="6"/>
      <c r="CE22" s="142" t="s">
        <v>62</v>
      </c>
      <c r="CF22" s="142" t="s">
        <v>63</v>
      </c>
      <c r="CG22" s="142" t="s">
        <v>64</v>
      </c>
      <c r="CH22" s="132" t="s">
        <v>65</v>
      </c>
      <c r="CI22" s="132" t="s">
        <v>66</v>
      </c>
      <c r="CJ22" s="143" t="s">
        <v>67</v>
      </c>
      <c r="CK22" s="144" t="s">
        <v>68</v>
      </c>
      <c r="CL22" s="16"/>
    </row>
    <row r="23" spans="1:110" ht="17.55" customHeight="1" x14ac:dyDescent="0.3">
      <c r="AS23" s="6"/>
      <c r="AT23" s="142"/>
      <c r="AU23" s="142"/>
      <c r="AV23" s="142"/>
      <c r="AW23" s="132"/>
      <c r="AX23" s="132"/>
      <c r="AY23" s="143"/>
      <c r="AZ23" s="144"/>
      <c r="BA23" s="16"/>
      <c r="BD23" s="26"/>
      <c r="BL23" s="6"/>
      <c r="BM23" s="142"/>
      <c r="BN23" s="142"/>
      <c r="BO23" s="142"/>
      <c r="BP23" s="132"/>
      <c r="BQ23" s="132"/>
      <c r="BR23" s="143"/>
      <c r="BS23" s="144"/>
      <c r="BT23" s="16"/>
      <c r="BW23" s="26"/>
      <c r="CD23" s="6"/>
      <c r="CE23" s="142"/>
      <c r="CF23" s="142"/>
      <c r="CG23" s="142"/>
      <c r="CH23" s="132"/>
      <c r="CI23" s="132"/>
      <c r="CJ23" s="143"/>
      <c r="CK23" s="144"/>
      <c r="CL23" s="16"/>
      <c r="CO23" s="26"/>
      <c r="CY23" s="4" t="s">
        <v>69</v>
      </c>
      <c r="CZ23" s="114" t="s">
        <v>70</v>
      </c>
      <c r="DA23" s="114"/>
      <c r="DB23" s="114"/>
      <c r="DC23" s="114"/>
      <c r="DD23" s="145" t="s">
        <v>71</v>
      </c>
      <c r="DE23" s="146"/>
      <c r="DF23" s="26"/>
    </row>
    <row r="24" spans="1:110" ht="14.55" customHeight="1" x14ac:dyDescent="0.3">
      <c r="B24" t="s">
        <v>72</v>
      </c>
      <c r="F24" s="23">
        <f>SUM(F14:G15)</f>
        <v>2.3417757595333555</v>
      </c>
      <c r="AS24" s="6"/>
      <c r="AT24" s="27">
        <v>0</v>
      </c>
      <c r="AU24" s="63"/>
      <c r="AV24" s="28"/>
      <c r="AW24" s="13" t="e">
        <f t="shared" ref="AW24:AW87" si="7">($AV$8/AV24)/$AX$8*100</f>
        <v>#DIV/0!</v>
      </c>
      <c r="AX24" s="13" t="e">
        <f t="shared" ref="AX24:AX87" si="8">AW24*$AV$224*$AF$7/$AV$8</f>
        <v>#DIV/0!</v>
      </c>
      <c r="AY24" s="8" t="e">
        <f>100-AX24</f>
        <v>#DIV/0!</v>
      </c>
      <c r="AZ24" s="8" t="e">
        <f>100*((AU24-$AU$14)/AU24)</f>
        <v>#DIV/0!</v>
      </c>
      <c r="BA24" s="19" t="e">
        <f t="shared" ref="BA24:BA87" si="9">AZ24-AY24</f>
        <v>#DIV/0!</v>
      </c>
      <c r="BC24" s="24" t="e">
        <f>AX24/AW24</f>
        <v>#DIV/0!</v>
      </c>
      <c r="BL24" s="6"/>
      <c r="BM24" s="27">
        <v>0</v>
      </c>
      <c r="BN24" s="66">
        <v>133.19999999999999</v>
      </c>
      <c r="BO24" s="28">
        <f>(BN24*$BO$7^2*PI())/(4*1000)</f>
        <v>2353.8382957021518</v>
      </c>
      <c r="BP24" s="13">
        <f>($BO$8/BO24)/$BQ$8*100</f>
        <v>0</v>
      </c>
      <c r="BQ24" s="13" t="e">
        <f>BP24*$BO$224*$AF$8/$BO$8</f>
        <v>#DIV/0!</v>
      </c>
      <c r="BR24" s="8" t="e">
        <f>100-BQ24</f>
        <v>#DIV/0!</v>
      </c>
      <c r="BS24" s="8">
        <f>100*((BN24-$AU$14)/BN24)</f>
        <v>21.881644144144143</v>
      </c>
      <c r="BT24" s="19" t="e">
        <f t="shared" ref="BT24:BT87" si="10">BS24-BR24</f>
        <v>#DIV/0!</v>
      </c>
      <c r="BV24" s="24" t="e">
        <f>BQ24/BP24</f>
        <v>#DIV/0!</v>
      </c>
      <c r="CD24" s="6"/>
      <c r="CE24" s="27">
        <v>0</v>
      </c>
      <c r="CF24" s="21"/>
      <c r="CG24" s="28">
        <f>(CF24*$CG$7^2*PI())/(4*1000)</f>
        <v>0</v>
      </c>
      <c r="CH24" s="13" t="e">
        <f>($CG$8/CG24)/$CI$8*100</f>
        <v>#DIV/0!</v>
      </c>
      <c r="CI24" s="13" t="e">
        <f>CH24*$CG$224*$AF$9/$CG$8</f>
        <v>#DIV/0!</v>
      </c>
      <c r="CJ24" s="8" t="e">
        <f>100-CI24</f>
        <v>#DIV/0!</v>
      </c>
      <c r="CK24" s="8" t="e">
        <f>100*((CF24-$AU$14)/CF24)</f>
        <v>#DIV/0!</v>
      </c>
      <c r="CL24" s="19" t="e">
        <f t="shared" ref="CL24:CL87" si="11">CK24-CJ24</f>
        <v>#DIV/0!</v>
      </c>
      <c r="CN24" s="24" t="e">
        <f>CI24/CH24</f>
        <v>#DIV/0!</v>
      </c>
      <c r="CY24" s="114" t="s">
        <v>73</v>
      </c>
      <c r="CZ24" s="117" t="s">
        <v>74</v>
      </c>
      <c r="DA24" s="117"/>
      <c r="DB24" s="117"/>
      <c r="DC24" s="117"/>
      <c r="DD24" s="117" t="s">
        <v>75</v>
      </c>
      <c r="DE24" s="117"/>
      <c r="DF24" s="26"/>
    </row>
    <row r="25" spans="1:110" x14ac:dyDescent="0.3">
      <c r="AS25" s="4">
        <f>LOG10(AT25)</f>
        <v>0</v>
      </c>
      <c r="AT25" s="27">
        <v>1</v>
      </c>
      <c r="AU25" s="63"/>
      <c r="AV25" s="28"/>
      <c r="AW25" s="13" t="e">
        <f t="shared" si="7"/>
        <v>#DIV/0!</v>
      </c>
      <c r="AX25" s="13" t="e">
        <f t="shared" si="8"/>
        <v>#DIV/0!</v>
      </c>
      <c r="AY25" s="8" t="e">
        <f t="shared" ref="AY25:AY88" si="12">100-AX25</f>
        <v>#DIV/0!</v>
      </c>
      <c r="AZ25" s="8" t="e">
        <f>100*((AU25-$AU$14)/AU25)</f>
        <v>#DIV/0!</v>
      </c>
      <c r="BA25" s="19" t="e">
        <f t="shared" si="9"/>
        <v>#DIV/0!</v>
      </c>
      <c r="BC25" s="24" t="e">
        <f t="shared" ref="BC25:BC88" si="13">AX25/AW25</f>
        <v>#DIV/0!</v>
      </c>
      <c r="BL25" s="4">
        <f>LOG10(BM25)</f>
        <v>0</v>
      </c>
      <c r="BM25" s="27">
        <v>1</v>
      </c>
      <c r="BN25" s="66">
        <v>128.30000000000001</v>
      </c>
      <c r="BO25" s="28">
        <f t="shared" ref="BO25:BO88" si="14">(BN25*$BO$7^2*PI())/(4*1000)</f>
        <v>2267.2481481875843</v>
      </c>
      <c r="BP25" s="13">
        <f t="shared" ref="BP25:BP88" si="15">($BO$8/BO25)/$BQ$8*100</f>
        <v>0</v>
      </c>
      <c r="BQ25" s="13" t="e">
        <f t="shared" ref="BQ25:BQ88" si="16">BP25*$BO$224*$AF$8/$BO$8</f>
        <v>#DIV/0!</v>
      </c>
      <c r="BR25" s="8" t="e">
        <f t="shared" ref="BR25:BR88" si="17">100-BQ25</f>
        <v>#DIV/0!</v>
      </c>
      <c r="BS25" s="8">
        <f>100*((BN25-$AU$14)/BN25)</f>
        <v>18.898168355417006</v>
      </c>
      <c r="BT25" s="19" t="e">
        <f t="shared" si="10"/>
        <v>#DIV/0!</v>
      </c>
      <c r="BV25" s="24" t="e">
        <f t="shared" ref="BV25:BV88" si="18">BQ25/BP25</f>
        <v>#DIV/0!</v>
      </c>
      <c r="CD25" s="4">
        <f>LOG10(CE25)</f>
        <v>0</v>
      </c>
      <c r="CE25" s="27">
        <v>1</v>
      </c>
      <c r="CF25" s="34"/>
      <c r="CG25" s="28">
        <f t="shared" ref="CG25:CG88" si="19">(CF25*$CG$7^2*PI())/(4*1000)</f>
        <v>0</v>
      </c>
      <c r="CH25" s="13" t="e">
        <f>($CG$8/CG25)/$CI$8*100</f>
        <v>#DIV/0!</v>
      </c>
      <c r="CI25" s="13" t="e">
        <f>CH25*$CG$224*$AF$9/$CG$8</f>
        <v>#DIV/0!</v>
      </c>
      <c r="CJ25" s="8" t="e">
        <f t="shared" ref="CJ25:CJ88" si="20">100-CI25</f>
        <v>#DIV/0!</v>
      </c>
      <c r="CK25" s="8" t="e">
        <f>100*((CF25-$CF$14)/CF25)</f>
        <v>#DIV/0!</v>
      </c>
      <c r="CL25" s="19" t="e">
        <f t="shared" si="11"/>
        <v>#DIV/0!</v>
      </c>
      <c r="CN25" s="24" t="e">
        <f t="shared" ref="CN25:CN88" si="21">CI25/CH25</f>
        <v>#DIV/0!</v>
      </c>
      <c r="CY25" s="114"/>
      <c r="CZ25" s="117"/>
      <c r="DA25" s="117"/>
      <c r="DB25" s="117"/>
      <c r="DC25" s="117"/>
      <c r="DD25" s="117"/>
      <c r="DE25" s="117"/>
      <c r="DF25" s="26"/>
    </row>
    <row r="26" spans="1:110" x14ac:dyDescent="0.3">
      <c r="A26" s="147" t="s">
        <v>76</v>
      </c>
      <c r="B26" s="147"/>
      <c r="AE26" s="114" t="s">
        <v>77</v>
      </c>
      <c r="AF26" s="114"/>
      <c r="AG26" s="114"/>
      <c r="AH26" s="114"/>
      <c r="AS26" s="4">
        <f t="shared" ref="AS26:AS89" si="22">LOG10(AT26)</f>
        <v>0.3010299956639812</v>
      </c>
      <c r="AT26" s="27">
        <v>2</v>
      </c>
      <c r="AU26" s="63"/>
      <c r="AV26" s="28"/>
      <c r="AW26" s="13" t="e">
        <f t="shared" si="7"/>
        <v>#DIV/0!</v>
      </c>
      <c r="AX26" s="13" t="e">
        <f t="shared" si="8"/>
        <v>#DIV/0!</v>
      </c>
      <c r="AY26" s="8" t="e">
        <f t="shared" si="12"/>
        <v>#DIV/0!</v>
      </c>
      <c r="AZ26" s="8" t="e">
        <f t="shared" ref="AZ26:AZ89" si="23">100*((AU26-$AU$14)/AU26)</f>
        <v>#DIV/0!</v>
      </c>
      <c r="BA26" s="19" t="e">
        <f t="shared" si="9"/>
        <v>#DIV/0!</v>
      </c>
      <c r="BC26" s="24" t="e">
        <f t="shared" si="13"/>
        <v>#DIV/0!</v>
      </c>
      <c r="BL26" s="4">
        <f t="shared" ref="BL26:BL89" si="24">LOG10(BM26)</f>
        <v>0.3010299956639812</v>
      </c>
      <c r="BM26" s="27">
        <v>2</v>
      </c>
      <c r="BN26" s="66">
        <v>125.9</v>
      </c>
      <c r="BO26" s="28">
        <f t="shared" si="14"/>
        <v>2224.8366473641213</v>
      </c>
      <c r="BP26" s="13">
        <f t="shared" si="15"/>
        <v>0</v>
      </c>
      <c r="BQ26" s="13" t="e">
        <f t="shared" si="16"/>
        <v>#DIV/0!</v>
      </c>
      <c r="BR26" s="8" t="e">
        <f t="shared" si="17"/>
        <v>#DIV/0!</v>
      </c>
      <c r="BS26" s="8">
        <f t="shared" ref="BS26:BS89" si="25">100*((BN26-$AU$14)/BN26)</f>
        <v>17.352144559173961</v>
      </c>
      <c r="BT26" s="19" t="e">
        <f t="shared" si="10"/>
        <v>#DIV/0!</v>
      </c>
      <c r="BV26" s="24" t="e">
        <f t="shared" si="18"/>
        <v>#DIV/0!</v>
      </c>
      <c r="CD26" s="4">
        <f t="shared" ref="CD26:CD89" si="26">LOG10(CE26)</f>
        <v>0.3010299956639812</v>
      </c>
      <c r="CE26" s="27">
        <v>2</v>
      </c>
      <c r="CF26" s="34"/>
      <c r="CG26" s="28">
        <f t="shared" si="19"/>
        <v>0</v>
      </c>
      <c r="CH26" s="13" t="e">
        <f t="shared" ref="CH26:CH89" si="27">($CG$8/CG26)/$CI$8*100</f>
        <v>#DIV/0!</v>
      </c>
      <c r="CI26" s="13" t="e">
        <f t="shared" ref="CI26:CI89" si="28">CH26*$CG$224*$AF$9/$CG$8</f>
        <v>#DIV/0!</v>
      </c>
      <c r="CJ26" s="8" t="e">
        <f t="shared" si="20"/>
        <v>#DIV/0!</v>
      </c>
      <c r="CK26" s="8" t="e">
        <f t="shared" ref="CK26:CK89" si="29">100*((CF26-$CF$14)/CF26)</f>
        <v>#DIV/0!</v>
      </c>
      <c r="CL26" s="19" t="e">
        <f t="shared" si="11"/>
        <v>#DIV/0!</v>
      </c>
      <c r="CN26" s="24" t="e">
        <f t="shared" si="21"/>
        <v>#DIV/0!</v>
      </c>
      <c r="CY26" s="114"/>
      <c r="CZ26" s="117"/>
      <c r="DA26" s="117"/>
      <c r="DB26" s="117"/>
      <c r="DC26" s="117"/>
      <c r="DD26" s="117"/>
      <c r="DE26" s="117"/>
      <c r="DF26" s="26"/>
    </row>
    <row r="27" spans="1:110" ht="14.55" customHeight="1" x14ac:dyDescent="0.3">
      <c r="AE27" s="114" t="s">
        <v>78</v>
      </c>
      <c r="AF27" s="114"/>
      <c r="AG27" s="114"/>
      <c r="AH27" s="114"/>
      <c r="AS27" s="4">
        <f t="shared" si="22"/>
        <v>0.47712125471966244</v>
      </c>
      <c r="AT27" s="27">
        <v>3</v>
      </c>
      <c r="AU27" s="63"/>
      <c r="AV27" s="28"/>
      <c r="AW27" s="13" t="e">
        <f t="shared" si="7"/>
        <v>#DIV/0!</v>
      </c>
      <c r="AX27" s="13" t="e">
        <f t="shared" si="8"/>
        <v>#DIV/0!</v>
      </c>
      <c r="AY27" s="8" t="e">
        <f t="shared" si="12"/>
        <v>#DIV/0!</v>
      </c>
      <c r="AZ27" s="8" t="e">
        <f t="shared" si="23"/>
        <v>#DIV/0!</v>
      </c>
      <c r="BA27" s="19" t="e">
        <f t="shared" si="9"/>
        <v>#DIV/0!</v>
      </c>
      <c r="BC27" s="24" t="e">
        <f t="shared" si="13"/>
        <v>#DIV/0!</v>
      </c>
      <c r="BL27" s="4">
        <f t="shared" si="24"/>
        <v>0.47712125471966244</v>
      </c>
      <c r="BM27" s="27">
        <v>3</v>
      </c>
      <c r="BN27" s="66">
        <v>124.1</v>
      </c>
      <c r="BO27" s="28">
        <f t="shared" si="14"/>
        <v>2193.0280217465252</v>
      </c>
      <c r="BP27" s="13">
        <f t="shared" si="15"/>
        <v>0</v>
      </c>
      <c r="BQ27" s="13" t="e">
        <f t="shared" si="16"/>
        <v>#DIV/0!</v>
      </c>
      <c r="BR27" s="8" t="e">
        <f t="shared" si="17"/>
        <v>#DIV/0!</v>
      </c>
      <c r="BS27" s="8">
        <f t="shared" si="25"/>
        <v>16.153384367445611</v>
      </c>
      <c r="BT27" s="19" t="e">
        <f t="shared" si="10"/>
        <v>#DIV/0!</v>
      </c>
      <c r="BV27" s="24" t="e">
        <f t="shared" si="18"/>
        <v>#DIV/0!</v>
      </c>
      <c r="CD27" s="4">
        <f t="shared" si="26"/>
        <v>0.47712125471966244</v>
      </c>
      <c r="CE27" s="27">
        <v>3</v>
      </c>
      <c r="CF27" s="34"/>
      <c r="CG27" s="28">
        <f t="shared" si="19"/>
        <v>0</v>
      </c>
      <c r="CH27" s="13" t="e">
        <f t="shared" si="27"/>
        <v>#DIV/0!</v>
      </c>
      <c r="CI27" s="13" t="e">
        <f t="shared" si="28"/>
        <v>#DIV/0!</v>
      </c>
      <c r="CJ27" s="8" t="e">
        <f t="shared" si="20"/>
        <v>#DIV/0!</v>
      </c>
      <c r="CK27" s="8" t="e">
        <f t="shared" si="29"/>
        <v>#DIV/0!</v>
      </c>
      <c r="CL27" s="19" t="e">
        <f t="shared" si="11"/>
        <v>#DIV/0!</v>
      </c>
      <c r="CN27" s="24" t="e">
        <f t="shared" si="21"/>
        <v>#DIV/0!</v>
      </c>
      <c r="CY27" s="114" t="s">
        <v>79</v>
      </c>
      <c r="CZ27" s="117" t="s">
        <v>80</v>
      </c>
      <c r="DA27" s="117"/>
      <c r="DB27" s="117"/>
      <c r="DC27" s="117"/>
      <c r="DD27" s="117" t="s">
        <v>81</v>
      </c>
      <c r="DE27" s="117"/>
      <c r="DF27" s="26"/>
    </row>
    <row r="28" spans="1:110" x14ac:dyDescent="0.3">
      <c r="B28" s="114" t="s">
        <v>82</v>
      </c>
      <c r="C28" s="114"/>
      <c r="D28" s="114"/>
      <c r="F28" s="114" t="s">
        <v>83</v>
      </c>
      <c r="G28" s="114"/>
      <c r="H28" s="114"/>
      <c r="J28" s="114" t="s">
        <v>82</v>
      </c>
      <c r="K28" s="114"/>
      <c r="L28" s="114"/>
      <c r="R28" s="114" t="s">
        <v>84</v>
      </c>
      <c r="S28" s="114"/>
      <c r="T28" s="114"/>
      <c r="U28" s="114"/>
      <c r="V28" s="114"/>
      <c r="W28" s="114"/>
      <c r="AS28" s="4">
        <f t="shared" si="22"/>
        <v>0.6020599913279624</v>
      </c>
      <c r="AT28" s="27">
        <v>4</v>
      </c>
      <c r="AU28" s="63"/>
      <c r="AV28" s="28"/>
      <c r="AW28" s="13" t="e">
        <f t="shared" si="7"/>
        <v>#DIV/0!</v>
      </c>
      <c r="AX28" s="13" t="e">
        <f t="shared" si="8"/>
        <v>#DIV/0!</v>
      </c>
      <c r="AY28" s="8" t="e">
        <f t="shared" si="12"/>
        <v>#DIV/0!</v>
      </c>
      <c r="AZ28" s="8" t="e">
        <f t="shared" si="23"/>
        <v>#DIV/0!</v>
      </c>
      <c r="BA28" s="19" t="e">
        <f t="shared" si="9"/>
        <v>#DIV/0!</v>
      </c>
      <c r="BC28" s="24" t="e">
        <f t="shared" si="13"/>
        <v>#DIV/0!</v>
      </c>
      <c r="BL28" s="4">
        <f t="shared" si="24"/>
        <v>0.6020599913279624</v>
      </c>
      <c r="BM28" s="27">
        <v>4</v>
      </c>
      <c r="BN28" s="66">
        <v>122.8</v>
      </c>
      <c r="BO28" s="28">
        <f t="shared" si="14"/>
        <v>2170.0551254671495</v>
      </c>
      <c r="BP28" s="13">
        <f t="shared" si="15"/>
        <v>0</v>
      </c>
      <c r="BQ28" s="13" t="e">
        <f t="shared" si="16"/>
        <v>#DIV/0!</v>
      </c>
      <c r="BR28" s="8" t="e">
        <f t="shared" si="17"/>
        <v>#DIV/0!</v>
      </c>
      <c r="BS28" s="8">
        <f t="shared" si="25"/>
        <v>15.265757328990235</v>
      </c>
      <c r="BT28" s="19" t="e">
        <f t="shared" si="10"/>
        <v>#DIV/0!</v>
      </c>
      <c r="BV28" s="24" t="e">
        <f t="shared" si="18"/>
        <v>#DIV/0!</v>
      </c>
      <c r="CD28" s="4">
        <f t="shared" si="26"/>
        <v>0.6020599913279624</v>
      </c>
      <c r="CE28" s="27">
        <v>4</v>
      </c>
      <c r="CF28" s="34"/>
      <c r="CG28" s="28">
        <f t="shared" si="19"/>
        <v>0</v>
      </c>
      <c r="CH28" s="13" t="e">
        <f t="shared" si="27"/>
        <v>#DIV/0!</v>
      </c>
      <c r="CI28" s="13" t="e">
        <f t="shared" si="28"/>
        <v>#DIV/0!</v>
      </c>
      <c r="CJ28" s="8" t="e">
        <f t="shared" si="20"/>
        <v>#DIV/0!</v>
      </c>
      <c r="CK28" s="8" t="e">
        <f t="shared" si="29"/>
        <v>#DIV/0!</v>
      </c>
      <c r="CL28" s="19" t="e">
        <f t="shared" si="11"/>
        <v>#DIV/0!</v>
      </c>
      <c r="CN28" s="24" t="e">
        <f t="shared" si="21"/>
        <v>#DIV/0!</v>
      </c>
      <c r="CY28" s="114"/>
      <c r="CZ28" s="117"/>
      <c r="DA28" s="117"/>
      <c r="DB28" s="117"/>
      <c r="DC28" s="117"/>
      <c r="DD28" s="117"/>
      <c r="DE28" s="117"/>
      <c r="DF28" s="26"/>
    </row>
    <row r="29" spans="1:110" x14ac:dyDescent="0.3">
      <c r="B29" s="4" t="s">
        <v>85</v>
      </c>
      <c r="C29" s="5"/>
      <c r="D29" s="4" t="s">
        <v>86</v>
      </c>
      <c r="F29" s="4" t="s">
        <v>85</v>
      </c>
      <c r="G29" s="5"/>
      <c r="H29" s="4" t="s">
        <v>86</v>
      </c>
      <c r="J29" s="4" t="s">
        <v>85</v>
      </c>
      <c r="K29" s="5"/>
      <c r="L29" s="4" t="s">
        <v>86</v>
      </c>
      <c r="R29" s="4" t="s">
        <v>85</v>
      </c>
      <c r="S29" s="114" t="s">
        <v>87</v>
      </c>
      <c r="T29" s="114"/>
      <c r="U29" s="114"/>
      <c r="V29" s="114"/>
      <c r="W29" s="114"/>
      <c r="AS29" s="4">
        <f t="shared" si="22"/>
        <v>0.69897000433601886</v>
      </c>
      <c r="AT29" s="27">
        <v>5</v>
      </c>
      <c r="AU29" s="63"/>
      <c r="AV29" s="28"/>
      <c r="AW29" s="13" t="e">
        <f t="shared" si="7"/>
        <v>#DIV/0!</v>
      </c>
      <c r="AX29" s="13" t="e">
        <f t="shared" si="8"/>
        <v>#DIV/0!</v>
      </c>
      <c r="AY29" s="8" t="e">
        <f t="shared" si="12"/>
        <v>#DIV/0!</v>
      </c>
      <c r="AZ29" s="8" t="e">
        <f t="shared" si="23"/>
        <v>#DIV/0!</v>
      </c>
      <c r="BA29" s="19" t="e">
        <f t="shared" si="9"/>
        <v>#DIV/0!</v>
      </c>
      <c r="BC29" s="24" t="e">
        <f t="shared" si="13"/>
        <v>#DIV/0!</v>
      </c>
      <c r="BL29" s="4">
        <f t="shared" si="24"/>
        <v>0.69897000433601886</v>
      </c>
      <c r="BM29" s="27">
        <v>5</v>
      </c>
      <c r="BN29" s="66">
        <v>121.7</v>
      </c>
      <c r="BO29" s="28">
        <f t="shared" si="14"/>
        <v>2150.6165209230626</v>
      </c>
      <c r="BP29" s="13">
        <f t="shared" si="15"/>
        <v>0</v>
      </c>
      <c r="BQ29" s="13" t="e">
        <f t="shared" si="16"/>
        <v>#DIV/0!</v>
      </c>
      <c r="BR29" s="8" t="e">
        <f t="shared" si="17"/>
        <v>#DIV/0!</v>
      </c>
      <c r="BS29" s="8">
        <f t="shared" si="25"/>
        <v>14.499876746096971</v>
      </c>
      <c r="BT29" s="19" t="e">
        <f t="shared" si="10"/>
        <v>#DIV/0!</v>
      </c>
      <c r="BV29" s="24" t="e">
        <f t="shared" si="18"/>
        <v>#DIV/0!</v>
      </c>
      <c r="CD29" s="4">
        <f t="shared" si="26"/>
        <v>0.69897000433601886</v>
      </c>
      <c r="CE29" s="27">
        <v>5</v>
      </c>
      <c r="CF29" s="34"/>
      <c r="CG29" s="28">
        <f t="shared" si="19"/>
        <v>0</v>
      </c>
      <c r="CH29" s="13" t="e">
        <f t="shared" si="27"/>
        <v>#DIV/0!</v>
      </c>
      <c r="CI29" s="13" t="e">
        <f t="shared" si="28"/>
        <v>#DIV/0!</v>
      </c>
      <c r="CJ29" s="8" t="e">
        <f t="shared" si="20"/>
        <v>#DIV/0!</v>
      </c>
      <c r="CK29" s="8" t="e">
        <f t="shared" si="29"/>
        <v>#DIV/0!</v>
      </c>
      <c r="CL29" s="19" t="e">
        <f t="shared" si="11"/>
        <v>#DIV/0!</v>
      </c>
      <c r="CN29" s="24" t="e">
        <f t="shared" si="21"/>
        <v>#DIV/0!</v>
      </c>
      <c r="CY29" s="4" t="s">
        <v>88</v>
      </c>
      <c r="CZ29" s="114" t="s">
        <v>89</v>
      </c>
      <c r="DA29" s="114"/>
      <c r="DB29" s="114"/>
      <c r="DC29" s="114"/>
      <c r="DD29" s="114" t="s">
        <v>90</v>
      </c>
      <c r="DE29" s="114"/>
      <c r="DF29" s="26"/>
    </row>
    <row r="30" spans="1:110" ht="16.2" x14ac:dyDescent="0.3">
      <c r="B30" s="4" t="s">
        <v>91</v>
      </c>
      <c r="C30" s="13">
        <f>1.00025205+((7.59*C29-5.32*C29^2)/10^6)</f>
        <v>1.0002520500000001</v>
      </c>
      <c r="D30" s="4" t="s">
        <v>52</v>
      </c>
      <c r="F30" s="4" t="s">
        <v>91</v>
      </c>
      <c r="G30" s="13">
        <f>1.00025205+((7.59*G29-5.32*G29^2)/10^6)</f>
        <v>1.0002520500000001</v>
      </c>
      <c r="H30" s="4" t="s">
        <v>52</v>
      </c>
      <c r="J30" s="4" t="s">
        <v>91</v>
      </c>
      <c r="K30" s="13">
        <f>1.00025205+((7.59*K29-5.32*K29^2)/10^6)</f>
        <v>1.0002520500000001</v>
      </c>
      <c r="L30" s="4" t="s">
        <v>52</v>
      </c>
      <c r="R30" s="4" t="s">
        <v>91</v>
      </c>
      <c r="S30" s="114" t="s">
        <v>92</v>
      </c>
      <c r="T30" s="114"/>
      <c r="U30" s="114"/>
      <c r="V30" s="114"/>
      <c r="W30" s="114"/>
      <c r="AS30" s="4">
        <f t="shared" si="22"/>
        <v>0.77815125038364363</v>
      </c>
      <c r="AT30" s="27">
        <v>6</v>
      </c>
      <c r="AU30" s="63"/>
      <c r="AV30" s="28"/>
      <c r="AW30" s="13" t="e">
        <f t="shared" si="7"/>
        <v>#DIV/0!</v>
      </c>
      <c r="AX30" s="13" t="e">
        <f t="shared" si="8"/>
        <v>#DIV/0!</v>
      </c>
      <c r="AY30" s="8" t="e">
        <f t="shared" si="12"/>
        <v>#DIV/0!</v>
      </c>
      <c r="AZ30" s="8" t="e">
        <f t="shared" si="23"/>
        <v>#DIV/0!</v>
      </c>
      <c r="BA30" s="19" t="e">
        <f t="shared" si="9"/>
        <v>#DIV/0!</v>
      </c>
      <c r="BC30" s="24" t="e">
        <f t="shared" si="13"/>
        <v>#DIV/0!</v>
      </c>
      <c r="BL30" s="4">
        <f t="shared" si="24"/>
        <v>0.77815125038364363</v>
      </c>
      <c r="BM30" s="27">
        <v>6</v>
      </c>
      <c r="BN30" s="66">
        <v>120.8</v>
      </c>
      <c r="BO30" s="28">
        <f t="shared" si="14"/>
        <v>2134.7122081142647</v>
      </c>
      <c r="BP30" s="13">
        <f t="shared" si="15"/>
        <v>0</v>
      </c>
      <c r="BQ30" s="13" t="e">
        <f t="shared" si="16"/>
        <v>#DIV/0!</v>
      </c>
      <c r="BR30" s="8" t="e">
        <f t="shared" si="17"/>
        <v>#DIV/0!</v>
      </c>
      <c r="BS30" s="8">
        <f t="shared" si="25"/>
        <v>13.862872516556296</v>
      </c>
      <c r="BT30" s="19" t="e">
        <f t="shared" si="10"/>
        <v>#DIV/0!</v>
      </c>
      <c r="BV30" s="24" t="e">
        <f t="shared" si="18"/>
        <v>#DIV/0!</v>
      </c>
      <c r="CD30" s="4">
        <f t="shared" si="26"/>
        <v>0.77815125038364363</v>
      </c>
      <c r="CE30" s="27">
        <v>6</v>
      </c>
      <c r="CF30" s="34"/>
      <c r="CG30" s="28">
        <f t="shared" si="19"/>
        <v>0</v>
      </c>
      <c r="CH30" s="13" t="e">
        <f t="shared" si="27"/>
        <v>#DIV/0!</v>
      </c>
      <c r="CI30" s="13" t="e">
        <f t="shared" si="28"/>
        <v>#DIV/0!</v>
      </c>
      <c r="CJ30" s="8" t="e">
        <f t="shared" si="20"/>
        <v>#DIV/0!</v>
      </c>
      <c r="CK30" s="8" t="e">
        <f t="shared" si="29"/>
        <v>#DIV/0!</v>
      </c>
      <c r="CL30" s="19" t="e">
        <f t="shared" si="11"/>
        <v>#DIV/0!</v>
      </c>
      <c r="CN30" s="24" t="e">
        <f t="shared" si="21"/>
        <v>#DIV/0!</v>
      </c>
    </row>
    <row r="31" spans="1:110" ht="15.6" x14ac:dyDescent="0.3">
      <c r="B31" s="4" t="s">
        <v>93</v>
      </c>
      <c r="C31" s="5"/>
      <c r="D31" s="4" t="s">
        <v>41</v>
      </c>
      <c r="F31" s="4" t="s">
        <v>93</v>
      </c>
      <c r="G31" s="5"/>
      <c r="H31" s="4" t="s">
        <v>41</v>
      </c>
      <c r="J31" s="4" t="s">
        <v>93</v>
      </c>
      <c r="K31" s="5"/>
      <c r="L31" s="4" t="s">
        <v>41</v>
      </c>
      <c r="R31" s="4" t="s">
        <v>93</v>
      </c>
      <c r="S31" s="114" t="s">
        <v>94</v>
      </c>
      <c r="T31" s="114"/>
      <c r="U31" s="114"/>
      <c r="V31" s="114"/>
      <c r="W31" s="114"/>
      <c r="AS31" s="4">
        <f t="shared" si="22"/>
        <v>0.84509804001425681</v>
      </c>
      <c r="AT31" s="27">
        <v>7</v>
      </c>
      <c r="AU31" s="63"/>
      <c r="AV31" s="28"/>
      <c r="AW31" s="13" t="e">
        <f t="shared" si="7"/>
        <v>#DIV/0!</v>
      </c>
      <c r="AX31" s="13" t="e">
        <f t="shared" si="8"/>
        <v>#DIV/0!</v>
      </c>
      <c r="AY31" s="8" t="e">
        <f t="shared" si="12"/>
        <v>#DIV/0!</v>
      </c>
      <c r="AZ31" s="8" t="e">
        <f t="shared" si="23"/>
        <v>#DIV/0!</v>
      </c>
      <c r="BA31" s="19" t="e">
        <f t="shared" si="9"/>
        <v>#DIV/0!</v>
      </c>
      <c r="BC31" s="24" t="e">
        <f t="shared" si="13"/>
        <v>#DIV/0!</v>
      </c>
      <c r="BL31" s="4">
        <f t="shared" si="24"/>
        <v>0.84509804001425681</v>
      </c>
      <c r="BM31" s="27">
        <v>7</v>
      </c>
      <c r="BN31" s="66">
        <v>120</v>
      </c>
      <c r="BO31" s="28">
        <f t="shared" si="14"/>
        <v>2120.5750411731101</v>
      </c>
      <c r="BP31" s="13">
        <f t="shared" si="15"/>
        <v>0</v>
      </c>
      <c r="BQ31" s="13" t="e">
        <f t="shared" si="16"/>
        <v>#DIV/0!</v>
      </c>
      <c r="BR31" s="8" t="e">
        <f t="shared" si="17"/>
        <v>#DIV/0!</v>
      </c>
      <c r="BS31" s="8">
        <f t="shared" si="25"/>
        <v>13.288625000000007</v>
      </c>
      <c r="BT31" s="19" t="e">
        <f t="shared" si="10"/>
        <v>#DIV/0!</v>
      </c>
      <c r="BV31" s="24" t="e">
        <f t="shared" si="18"/>
        <v>#DIV/0!</v>
      </c>
      <c r="CD31" s="4">
        <f t="shared" si="26"/>
        <v>0.84509804001425681</v>
      </c>
      <c r="CE31" s="27">
        <v>7</v>
      </c>
      <c r="CF31" s="34"/>
      <c r="CG31" s="28">
        <f t="shared" si="19"/>
        <v>0</v>
      </c>
      <c r="CH31" s="13" t="e">
        <f t="shared" si="27"/>
        <v>#DIV/0!</v>
      </c>
      <c r="CI31" s="13" t="e">
        <f t="shared" si="28"/>
        <v>#DIV/0!</v>
      </c>
      <c r="CJ31" s="8" t="e">
        <f t="shared" si="20"/>
        <v>#DIV/0!</v>
      </c>
      <c r="CK31" s="8" t="e">
        <f t="shared" si="29"/>
        <v>#DIV/0!</v>
      </c>
      <c r="CL31" s="19" t="e">
        <f t="shared" si="11"/>
        <v>#DIV/0!</v>
      </c>
      <c r="CN31" s="24" t="e">
        <f t="shared" si="21"/>
        <v>#DIV/0!</v>
      </c>
    </row>
    <row r="32" spans="1:110" ht="15.6" x14ac:dyDescent="0.3">
      <c r="B32" s="4" t="s">
        <v>95</v>
      </c>
      <c r="C32" s="5"/>
      <c r="D32" s="4" t="s">
        <v>41</v>
      </c>
      <c r="F32" s="4" t="s">
        <v>95</v>
      </c>
      <c r="G32" s="5"/>
      <c r="H32" s="4" t="s">
        <v>41</v>
      </c>
      <c r="J32" s="4" t="s">
        <v>95</v>
      </c>
      <c r="K32" s="5"/>
      <c r="L32" s="4" t="s">
        <v>41</v>
      </c>
      <c r="R32" s="4" t="s">
        <v>95</v>
      </c>
      <c r="S32" s="114" t="s">
        <v>96</v>
      </c>
      <c r="T32" s="114"/>
      <c r="U32" s="114"/>
      <c r="V32" s="114"/>
      <c r="W32" s="114"/>
      <c r="AS32" s="4">
        <f t="shared" si="22"/>
        <v>0.90308998699194354</v>
      </c>
      <c r="AT32" s="27">
        <v>8</v>
      </c>
      <c r="AU32" s="63"/>
      <c r="AV32" s="28"/>
      <c r="AW32" s="13" t="e">
        <f t="shared" si="7"/>
        <v>#DIV/0!</v>
      </c>
      <c r="AX32" s="13" t="e">
        <f t="shared" si="8"/>
        <v>#DIV/0!</v>
      </c>
      <c r="AY32" s="8" t="e">
        <f t="shared" si="12"/>
        <v>#DIV/0!</v>
      </c>
      <c r="AZ32" s="8" t="e">
        <f t="shared" si="23"/>
        <v>#DIV/0!</v>
      </c>
      <c r="BA32" s="19" t="e">
        <f t="shared" si="9"/>
        <v>#DIV/0!</v>
      </c>
      <c r="BC32" s="24" t="e">
        <f t="shared" si="13"/>
        <v>#DIV/0!</v>
      </c>
      <c r="BL32" s="4">
        <f t="shared" si="24"/>
        <v>0.90308998699194354</v>
      </c>
      <c r="BM32" s="27">
        <v>8</v>
      </c>
      <c r="BN32" s="66">
        <v>119.3</v>
      </c>
      <c r="BO32" s="28">
        <f t="shared" si="14"/>
        <v>2108.2050200996005</v>
      </c>
      <c r="BP32" s="13">
        <f t="shared" si="15"/>
        <v>0</v>
      </c>
      <c r="BQ32" s="13" t="e">
        <f t="shared" si="16"/>
        <v>#DIV/0!</v>
      </c>
      <c r="BR32" s="8" t="e">
        <f t="shared" si="17"/>
        <v>#DIV/0!</v>
      </c>
      <c r="BS32" s="8">
        <f t="shared" si="25"/>
        <v>12.779840737636217</v>
      </c>
      <c r="BT32" s="19" t="e">
        <f t="shared" si="10"/>
        <v>#DIV/0!</v>
      </c>
      <c r="BV32" s="24" t="e">
        <f t="shared" si="18"/>
        <v>#DIV/0!</v>
      </c>
      <c r="CD32" s="4">
        <f t="shared" si="26"/>
        <v>0.90308998699194354</v>
      </c>
      <c r="CE32" s="27">
        <v>8</v>
      </c>
      <c r="CF32" s="34"/>
      <c r="CG32" s="28">
        <f t="shared" si="19"/>
        <v>0</v>
      </c>
      <c r="CH32" s="13" t="e">
        <f t="shared" si="27"/>
        <v>#DIV/0!</v>
      </c>
      <c r="CI32" s="13" t="e">
        <f t="shared" si="28"/>
        <v>#DIV/0!</v>
      </c>
      <c r="CJ32" s="8" t="e">
        <f t="shared" si="20"/>
        <v>#DIV/0!</v>
      </c>
      <c r="CK32" s="8" t="e">
        <f t="shared" si="29"/>
        <v>#DIV/0!</v>
      </c>
      <c r="CL32" s="19" t="e">
        <f t="shared" si="11"/>
        <v>#DIV/0!</v>
      </c>
      <c r="CN32" s="24" t="e">
        <f t="shared" si="21"/>
        <v>#DIV/0!</v>
      </c>
    </row>
    <row r="33" spans="1:92" ht="15.6" x14ac:dyDescent="0.3">
      <c r="B33" s="4" t="s">
        <v>97</v>
      </c>
      <c r="C33" s="5"/>
      <c r="D33" s="4" t="s">
        <v>41</v>
      </c>
      <c r="F33" s="4" t="s">
        <v>97</v>
      </c>
      <c r="G33" s="5"/>
      <c r="H33" s="4" t="s">
        <v>41</v>
      </c>
      <c r="J33" s="4" t="s">
        <v>97</v>
      </c>
      <c r="K33" s="5"/>
      <c r="L33" s="4" t="s">
        <v>41</v>
      </c>
      <c r="R33" s="4" t="s">
        <v>97</v>
      </c>
      <c r="S33" s="114" t="s">
        <v>98</v>
      </c>
      <c r="T33" s="114"/>
      <c r="U33" s="114"/>
      <c r="V33" s="114"/>
      <c r="W33" s="114"/>
      <c r="X33" s="148" t="s">
        <v>99</v>
      </c>
      <c r="Y33" s="148"/>
      <c r="Z33" s="148"/>
      <c r="AA33" s="6">
        <v>16</v>
      </c>
      <c r="AB33" s="6" t="s">
        <v>45</v>
      </c>
      <c r="AS33" s="4">
        <f t="shared" si="22"/>
        <v>0.95424250943932487</v>
      </c>
      <c r="AT33" s="27">
        <v>9</v>
      </c>
      <c r="AU33" s="63"/>
      <c r="AV33" s="28"/>
      <c r="AW33" s="13" t="e">
        <f t="shared" si="7"/>
        <v>#DIV/0!</v>
      </c>
      <c r="AX33" s="13" t="e">
        <f t="shared" si="8"/>
        <v>#DIV/0!</v>
      </c>
      <c r="AY33" s="8" t="e">
        <f t="shared" si="12"/>
        <v>#DIV/0!</v>
      </c>
      <c r="AZ33" s="8" t="e">
        <f t="shared" si="23"/>
        <v>#DIV/0!</v>
      </c>
      <c r="BA33" s="19" t="e">
        <f t="shared" si="9"/>
        <v>#DIV/0!</v>
      </c>
      <c r="BC33" s="24" t="e">
        <f t="shared" si="13"/>
        <v>#DIV/0!</v>
      </c>
      <c r="BL33" s="4">
        <f t="shared" si="24"/>
        <v>0.95424250943932487</v>
      </c>
      <c r="BM33" s="27">
        <v>9</v>
      </c>
      <c r="BN33" s="66">
        <v>118.7</v>
      </c>
      <c r="BO33" s="28">
        <f t="shared" si="14"/>
        <v>2097.6021448937354</v>
      </c>
      <c r="BP33" s="13">
        <f t="shared" si="15"/>
        <v>0</v>
      </c>
      <c r="BQ33" s="13" t="e">
        <f t="shared" si="16"/>
        <v>#DIV/0!</v>
      </c>
      <c r="BR33" s="8" t="e">
        <f t="shared" si="17"/>
        <v>#DIV/0!</v>
      </c>
      <c r="BS33" s="8">
        <f t="shared" si="25"/>
        <v>12.338963774220735</v>
      </c>
      <c r="BT33" s="19" t="e">
        <f t="shared" si="10"/>
        <v>#DIV/0!</v>
      </c>
      <c r="BV33" s="24" t="e">
        <f t="shared" si="18"/>
        <v>#DIV/0!</v>
      </c>
      <c r="CD33" s="4">
        <f t="shared" si="26"/>
        <v>0.95424250943932487</v>
      </c>
      <c r="CE33" s="27">
        <v>9</v>
      </c>
      <c r="CF33" s="34"/>
      <c r="CG33" s="28">
        <f t="shared" si="19"/>
        <v>0</v>
      </c>
      <c r="CH33" s="13" t="e">
        <f t="shared" si="27"/>
        <v>#DIV/0!</v>
      </c>
      <c r="CI33" s="13" t="e">
        <f t="shared" si="28"/>
        <v>#DIV/0!</v>
      </c>
      <c r="CJ33" s="8" t="e">
        <f t="shared" si="20"/>
        <v>#DIV/0!</v>
      </c>
      <c r="CK33" s="8" t="e">
        <f t="shared" si="29"/>
        <v>#DIV/0!</v>
      </c>
      <c r="CL33" s="19" t="e">
        <f t="shared" si="11"/>
        <v>#DIV/0!</v>
      </c>
      <c r="CN33" s="24" t="e">
        <f t="shared" si="21"/>
        <v>#DIV/0!</v>
      </c>
    </row>
    <row r="34" spans="1:92" ht="16.2" x14ac:dyDescent="0.3">
      <c r="B34" s="4" t="s">
        <v>100</v>
      </c>
      <c r="C34" s="4">
        <f>[1]Calibration!$M$7</f>
        <v>1.3480885691457031E-3</v>
      </c>
      <c r="D34" s="4" t="s">
        <v>101</v>
      </c>
      <c r="F34" s="4" t="s">
        <v>100</v>
      </c>
      <c r="G34" s="4">
        <v>1.3343909926983727E-3</v>
      </c>
      <c r="H34" s="4" t="s">
        <v>101</v>
      </c>
      <c r="J34" s="4" t="s">
        <v>100</v>
      </c>
      <c r="K34" s="4">
        <f>[1]Calibration!$M$7</f>
        <v>1.3480885691457031E-3</v>
      </c>
      <c r="L34" s="4" t="s">
        <v>101</v>
      </c>
      <c r="R34" s="4" t="s">
        <v>100</v>
      </c>
      <c r="S34" s="114" t="s">
        <v>102</v>
      </c>
      <c r="T34" s="114"/>
      <c r="U34" s="114"/>
      <c r="V34" s="114"/>
      <c r="W34" s="114"/>
      <c r="X34" s="119" t="s">
        <v>103</v>
      </c>
      <c r="Y34" s="119"/>
      <c r="Z34" s="119"/>
      <c r="AA34" s="6">
        <f>50*16</f>
        <v>800</v>
      </c>
      <c r="AB34" s="6" t="s">
        <v>41</v>
      </c>
      <c r="AS34" s="68">
        <f t="shared" si="22"/>
        <v>1</v>
      </c>
      <c r="AT34" s="29">
        <v>10</v>
      </c>
      <c r="AU34" s="64"/>
      <c r="AV34" s="30"/>
      <c r="AW34" s="31" t="e">
        <f t="shared" si="7"/>
        <v>#DIV/0!</v>
      </c>
      <c r="AX34" s="31" t="e">
        <f t="shared" si="8"/>
        <v>#DIV/0!</v>
      </c>
      <c r="AY34" s="32" t="e">
        <f t="shared" si="12"/>
        <v>#DIV/0!</v>
      </c>
      <c r="AZ34" s="32" t="e">
        <f t="shared" si="23"/>
        <v>#DIV/0!</v>
      </c>
      <c r="BA34" s="33" t="e">
        <f t="shared" si="9"/>
        <v>#DIV/0!</v>
      </c>
      <c r="BC34" s="24" t="e">
        <f t="shared" si="13"/>
        <v>#DIV/0!</v>
      </c>
      <c r="BL34" s="68">
        <f t="shared" si="24"/>
        <v>1</v>
      </c>
      <c r="BM34" s="29">
        <v>10</v>
      </c>
      <c r="BN34" s="65">
        <v>118.2</v>
      </c>
      <c r="BO34" s="30">
        <f t="shared" si="14"/>
        <v>2088.7664155555135</v>
      </c>
      <c r="BP34" s="31">
        <f t="shared" si="15"/>
        <v>0</v>
      </c>
      <c r="BQ34" s="31" t="e">
        <f t="shared" si="16"/>
        <v>#DIV/0!</v>
      </c>
      <c r="BR34" s="32" t="e">
        <f t="shared" si="17"/>
        <v>#DIV/0!</v>
      </c>
      <c r="BS34" s="32">
        <f t="shared" si="25"/>
        <v>11.968147208121838</v>
      </c>
      <c r="BT34" s="33" t="e">
        <f t="shared" si="10"/>
        <v>#DIV/0!</v>
      </c>
      <c r="BV34" s="24" t="e">
        <f t="shared" si="18"/>
        <v>#DIV/0!</v>
      </c>
      <c r="CD34" s="68">
        <f t="shared" si="26"/>
        <v>1</v>
      </c>
      <c r="CE34" s="29">
        <v>10</v>
      </c>
      <c r="CF34" s="67"/>
      <c r="CG34" s="28">
        <f t="shared" si="19"/>
        <v>0</v>
      </c>
      <c r="CH34" s="31" t="e">
        <f t="shared" si="27"/>
        <v>#DIV/0!</v>
      </c>
      <c r="CI34" s="31" t="e">
        <f t="shared" si="28"/>
        <v>#DIV/0!</v>
      </c>
      <c r="CJ34" s="32" t="e">
        <f t="shared" si="20"/>
        <v>#DIV/0!</v>
      </c>
      <c r="CK34" s="32" t="e">
        <f t="shared" si="29"/>
        <v>#DIV/0!</v>
      </c>
      <c r="CL34" s="33" t="e">
        <f t="shared" si="11"/>
        <v>#DIV/0!</v>
      </c>
      <c r="CN34" s="24" t="e">
        <f t="shared" si="21"/>
        <v>#DIV/0!</v>
      </c>
    </row>
    <row r="35" spans="1:92" ht="16.2" x14ac:dyDescent="0.3">
      <c r="B35" s="4" t="s">
        <v>104</v>
      </c>
      <c r="C35" s="13">
        <f>(C32-C31)/(10^6*C34-(C33-C32)/C30)</f>
        <v>0</v>
      </c>
      <c r="D35" s="4" t="s">
        <v>52</v>
      </c>
      <c r="F35" s="4" t="s">
        <v>104</v>
      </c>
      <c r="G35" s="13">
        <f>(G32-G31)/(10^6*G34-(G33-G32)/G30)</f>
        <v>0</v>
      </c>
      <c r="H35" s="4" t="s">
        <v>52</v>
      </c>
      <c r="J35" s="4" t="s">
        <v>104</v>
      </c>
      <c r="K35" s="13">
        <f>(K32-K31)/(10^6*K34-(K33-K32)/K30)</f>
        <v>0</v>
      </c>
      <c r="L35" s="4" t="s">
        <v>52</v>
      </c>
      <c r="R35" s="4" t="s">
        <v>104</v>
      </c>
      <c r="S35" s="114" t="s">
        <v>105</v>
      </c>
      <c r="T35" s="114"/>
      <c r="U35" s="114"/>
      <c r="V35" s="114"/>
      <c r="W35" s="114"/>
      <c r="AS35" s="4">
        <f t="shared" si="22"/>
        <v>1.0413926851582251</v>
      </c>
      <c r="AT35" s="27">
        <v>11</v>
      </c>
      <c r="AU35" s="63"/>
      <c r="AV35" s="28"/>
      <c r="AW35" s="13" t="e">
        <f t="shared" si="7"/>
        <v>#DIV/0!</v>
      </c>
      <c r="AX35" s="13" t="e">
        <f t="shared" si="8"/>
        <v>#DIV/0!</v>
      </c>
      <c r="AY35" s="8" t="e">
        <f t="shared" si="12"/>
        <v>#DIV/0!</v>
      </c>
      <c r="AZ35" s="8" t="e">
        <f t="shared" si="23"/>
        <v>#DIV/0!</v>
      </c>
      <c r="BA35" s="19" t="e">
        <f t="shared" si="9"/>
        <v>#DIV/0!</v>
      </c>
      <c r="BC35" s="24" t="e">
        <f t="shared" si="13"/>
        <v>#DIV/0!</v>
      </c>
      <c r="BL35" s="4">
        <f t="shared" si="24"/>
        <v>1.0413926851582251</v>
      </c>
      <c r="BM35" s="27">
        <v>11</v>
      </c>
      <c r="BN35" s="66">
        <v>117.7</v>
      </c>
      <c r="BO35" s="28">
        <f t="shared" si="14"/>
        <v>2079.9306862172925</v>
      </c>
      <c r="BP35" s="13">
        <f t="shared" si="15"/>
        <v>0</v>
      </c>
      <c r="BQ35" s="13" t="e">
        <f t="shared" si="16"/>
        <v>#DIV/0!</v>
      </c>
      <c r="BR35" s="8" t="e">
        <f t="shared" si="17"/>
        <v>#DIV/0!</v>
      </c>
      <c r="BS35" s="8">
        <f t="shared" si="25"/>
        <v>11.594180118946484</v>
      </c>
      <c r="BT35" s="19" t="e">
        <f t="shared" si="10"/>
        <v>#DIV/0!</v>
      </c>
      <c r="BV35" s="24" t="e">
        <f t="shared" si="18"/>
        <v>#DIV/0!</v>
      </c>
      <c r="CD35" s="4">
        <f t="shared" si="26"/>
        <v>1.0413926851582251</v>
      </c>
      <c r="CE35" s="27">
        <v>11</v>
      </c>
      <c r="CF35" s="34"/>
      <c r="CG35" s="28">
        <f t="shared" si="19"/>
        <v>0</v>
      </c>
      <c r="CH35" s="13" t="e">
        <f t="shared" si="27"/>
        <v>#DIV/0!</v>
      </c>
      <c r="CI35" s="13" t="e">
        <f t="shared" si="28"/>
        <v>#DIV/0!</v>
      </c>
      <c r="CJ35" s="8" t="e">
        <f t="shared" si="20"/>
        <v>#DIV/0!</v>
      </c>
      <c r="CK35" s="8" t="e">
        <f t="shared" si="29"/>
        <v>#DIV/0!</v>
      </c>
      <c r="CL35" s="19" t="e">
        <f t="shared" si="11"/>
        <v>#DIV/0!</v>
      </c>
      <c r="CN35" s="24" t="e">
        <f t="shared" si="21"/>
        <v>#DIV/0!</v>
      </c>
    </row>
    <row r="36" spans="1:92" ht="17.55" customHeight="1" x14ac:dyDescent="0.3">
      <c r="AS36" s="4">
        <f t="shared" si="22"/>
        <v>1.0791812460476249</v>
      </c>
      <c r="AT36" s="27">
        <v>12</v>
      </c>
      <c r="AU36" s="63"/>
      <c r="AV36" s="28"/>
      <c r="AW36" s="13" t="e">
        <f t="shared" si="7"/>
        <v>#DIV/0!</v>
      </c>
      <c r="AX36" s="13" t="e">
        <f t="shared" si="8"/>
        <v>#DIV/0!</v>
      </c>
      <c r="AY36" s="8" t="e">
        <f t="shared" si="12"/>
        <v>#DIV/0!</v>
      </c>
      <c r="AZ36" s="8" t="e">
        <f t="shared" si="23"/>
        <v>#DIV/0!</v>
      </c>
      <c r="BA36" s="19" t="e">
        <f t="shared" si="9"/>
        <v>#DIV/0!</v>
      </c>
      <c r="BC36" s="24" t="e">
        <f t="shared" si="13"/>
        <v>#DIV/0!</v>
      </c>
      <c r="BL36" s="4">
        <f t="shared" si="24"/>
        <v>1.0791812460476249</v>
      </c>
      <c r="BM36" s="27">
        <v>12</v>
      </c>
      <c r="BN36" s="66">
        <v>117.3</v>
      </c>
      <c r="BO36" s="28">
        <f t="shared" si="14"/>
        <v>2072.8621027467152</v>
      </c>
      <c r="BP36" s="13">
        <f t="shared" si="15"/>
        <v>0</v>
      </c>
      <c r="BQ36" s="13" t="e">
        <f t="shared" si="16"/>
        <v>#DIV/0!</v>
      </c>
      <c r="BR36" s="8" t="e">
        <f t="shared" si="17"/>
        <v>#DIV/0!</v>
      </c>
      <c r="BS36" s="8">
        <f t="shared" si="25"/>
        <v>11.292710997442461</v>
      </c>
      <c r="BT36" s="19" t="e">
        <f t="shared" si="10"/>
        <v>#DIV/0!</v>
      </c>
      <c r="BV36" s="24" t="e">
        <f t="shared" si="18"/>
        <v>#DIV/0!</v>
      </c>
      <c r="CD36" s="4">
        <f t="shared" si="26"/>
        <v>1.0791812460476249</v>
      </c>
      <c r="CE36" s="27">
        <v>12</v>
      </c>
      <c r="CF36" s="34"/>
      <c r="CG36" s="28">
        <f t="shared" si="19"/>
        <v>0</v>
      </c>
      <c r="CH36" s="13" t="e">
        <f t="shared" si="27"/>
        <v>#DIV/0!</v>
      </c>
      <c r="CI36" s="13" t="e">
        <f t="shared" si="28"/>
        <v>#DIV/0!</v>
      </c>
      <c r="CJ36" s="8" t="e">
        <f t="shared" si="20"/>
        <v>#DIV/0!</v>
      </c>
      <c r="CK36" s="8" t="e">
        <f t="shared" si="29"/>
        <v>#DIV/0!</v>
      </c>
      <c r="CL36" s="19" t="e">
        <f t="shared" si="11"/>
        <v>#DIV/0!</v>
      </c>
      <c r="CN36" s="24" t="e">
        <f t="shared" si="21"/>
        <v>#DIV/0!</v>
      </c>
    </row>
    <row r="37" spans="1:92" x14ac:dyDescent="0.3">
      <c r="AS37" s="4">
        <f t="shared" si="22"/>
        <v>1.1139433523068367</v>
      </c>
      <c r="AT37" s="27">
        <v>13</v>
      </c>
      <c r="AU37" s="63"/>
      <c r="AV37" s="28"/>
      <c r="AW37" s="13" t="e">
        <f t="shared" si="7"/>
        <v>#DIV/0!</v>
      </c>
      <c r="AX37" s="13" t="e">
        <f t="shared" si="8"/>
        <v>#DIV/0!</v>
      </c>
      <c r="AY37" s="8" t="e">
        <f t="shared" si="12"/>
        <v>#DIV/0!</v>
      </c>
      <c r="AZ37" s="8" t="e">
        <f t="shared" si="23"/>
        <v>#DIV/0!</v>
      </c>
      <c r="BA37" s="19" t="e">
        <f t="shared" si="9"/>
        <v>#DIV/0!</v>
      </c>
      <c r="BC37" s="24" t="e">
        <f t="shared" si="13"/>
        <v>#DIV/0!</v>
      </c>
      <c r="BL37" s="4">
        <f t="shared" si="24"/>
        <v>1.1139433523068367</v>
      </c>
      <c r="BM37" s="27">
        <v>13</v>
      </c>
      <c r="BN37" s="66">
        <v>116.9</v>
      </c>
      <c r="BO37" s="28">
        <f t="shared" si="14"/>
        <v>2065.7935192761383</v>
      </c>
      <c r="BP37" s="13">
        <f t="shared" si="15"/>
        <v>0</v>
      </c>
      <c r="BQ37" s="13" t="e">
        <f t="shared" si="16"/>
        <v>#DIV/0!</v>
      </c>
      <c r="BR37" s="8" t="e">
        <f t="shared" si="17"/>
        <v>#DIV/0!</v>
      </c>
      <c r="BS37" s="8">
        <f t="shared" si="25"/>
        <v>10.989178785286583</v>
      </c>
      <c r="BT37" s="19" t="e">
        <f t="shared" si="10"/>
        <v>#DIV/0!</v>
      </c>
      <c r="BV37" s="24" t="e">
        <f t="shared" si="18"/>
        <v>#DIV/0!</v>
      </c>
      <c r="CD37" s="4">
        <f t="shared" si="26"/>
        <v>1.1139433523068367</v>
      </c>
      <c r="CE37" s="27">
        <v>13</v>
      </c>
      <c r="CF37" s="34"/>
      <c r="CG37" s="28">
        <f t="shared" si="19"/>
        <v>0</v>
      </c>
      <c r="CH37" s="13" t="e">
        <f t="shared" si="27"/>
        <v>#DIV/0!</v>
      </c>
      <c r="CI37" s="13" t="e">
        <f t="shared" si="28"/>
        <v>#DIV/0!</v>
      </c>
      <c r="CJ37" s="8" t="e">
        <f t="shared" si="20"/>
        <v>#DIV/0!</v>
      </c>
      <c r="CK37" s="8" t="e">
        <f t="shared" si="29"/>
        <v>#DIV/0!</v>
      </c>
      <c r="CL37" s="19" t="e">
        <f t="shared" si="11"/>
        <v>#DIV/0!</v>
      </c>
      <c r="CN37" s="24" t="e">
        <f t="shared" si="21"/>
        <v>#DIV/0!</v>
      </c>
    </row>
    <row r="38" spans="1:92" ht="16.2" x14ac:dyDescent="0.3">
      <c r="C38" s="4" t="s">
        <v>106</v>
      </c>
      <c r="D38" s="4" t="s">
        <v>104</v>
      </c>
      <c r="E38" s="13">
        <v>2.5579999999999998</v>
      </c>
      <c r="F38" s="4" t="s">
        <v>52</v>
      </c>
      <c r="AS38" s="4">
        <f t="shared" si="22"/>
        <v>1.146128035678238</v>
      </c>
      <c r="AT38" s="27">
        <v>14</v>
      </c>
      <c r="AU38" s="63"/>
      <c r="AV38" s="28"/>
      <c r="AW38" s="13" t="e">
        <f t="shared" si="7"/>
        <v>#DIV/0!</v>
      </c>
      <c r="AX38" s="13" t="e">
        <f t="shared" si="8"/>
        <v>#DIV/0!</v>
      </c>
      <c r="AY38" s="8" t="e">
        <f t="shared" si="12"/>
        <v>#DIV/0!</v>
      </c>
      <c r="AZ38" s="8" t="e">
        <f t="shared" si="23"/>
        <v>#DIV/0!</v>
      </c>
      <c r="BA38" s="19" t="e">
        <f t="shared" si="9"/>
        <v>#DIV/0!</v>
      </c>
      <c r="BC38" s="24" t="e">
        <f t="shared" si="13"/>
        <v>#DIV/0!</v>
      </c>
      <c r="BL38" s="4">
        <f t="shared" si="24"/>
        <v>1.146128035678238</v>
      </c>
      <c r="BM38" s="27">
        <v>14</v>
      </c>
      <c r="BN38" s="66">
        <v>116.5</v>
      </c>
      <c r="BO38" s="28">
        <f t="shared" si="14"/>
        <v>2058.7249358055615</v>
      </c>
      <c r="BP38" s="13">
        <f t="shared" si="15"/>
        <v>0</v>
      </c>
      <c r="BQ38" s="13" t="e">
        <f t="shared" si="16"/>
        <v>#DIV/0!</v>
      </c>
      <c r="BR38" s="8" t="e">
        <f t="shared" si="17"/>
        <v>#DIV/0!</v>
      </c>
      <c r="BS38" s="8">
        <f t="shared" si="25"/>
        <v>10.683562231759664</v>
      </c>
      <c r="BT38" s="19" t="e">
        <f t="shared" si="10"/>
        <v>#DIV/0!</v>
      </c>
      <c r="BV38" s="24" t="e">
        <f t="shared" si="18"/>
        <v>#DIV/0!</v>
      </c>
      <c r="CD38" s="4">
        <f t="shared" si="26"/>
        <v>1.146128035678238</v>
      </c>
      <c r="CE38" s="27">
        <v>14</v>
      </c>
      <c r="CF38" s="34"/>
      <c r="CG38" s="28">
        <f t="shared" si="19"/>
        <v>0</v>
      </c>
      <c r="CH38" s="13" t="e">
        <f t="shared" si="27"/>
        <v>#DIV/0!</v>
      </c>
      <c r="CI38" s="13" t="e">
        <f t="shared" si="28"/>
        <v>#DIV/0!</v>
      </c>
      <c r="CJ38" s="8" t="e">
        <f t="shared" si="20"/>
        <v>#DIV/0!</v>
      </c>
      <c r="CK38" s="8" t="e">
        <f t="shared" si="29"/>
        <v>#DIV/0!</v>
      </c>
      <c r="CL38" s="19" t="e">
        <f t="shared" si="11"/>
        <v>#DIV/0!</v>
      </c>
      <c r="CN38" s="24" t="e">
        <f t="shared" si="21"/>
        <v>#DIV/0!</v>
      </c>
    </row>
    <row r="39" spans="1:92" x14ac:dyDescent="0.3">
      <c r="AS39" s="4">
        <f t="shared" si="22"/>
        <v>1.1760912590556813</v>
      </c>
      <c r="AT39" s="27">
        <v>15</v>
      </c>
      <c r="AU39" s="63"/>
      <c r="AV39" s="28"/>
      <c r="AW39" s="13" t="e">
        <f t="shared" si="7"/>
        <v>#DIV/0!</v>
      </c>
      <c r="AX39" s="13" t="e">
        <f t="shared" si="8"/>
        <v>#DIV/0!</v>
      </c>
      <c r="AY39" s="8" t="e">
        <f t="shared" si="12"/>
        <v>#DIV/0!</v>
      </c>
      <c r="AZ39" s="8" t="e">
        <f t="shared" si="23"/>
        <v>#DIV/0!</v>
      </c>
      <c r="BA39" s="19" t="e">
        <f t="shared" si="9"/>
        <v>#DIV/0!</v>
      </c>
      <c r="BC39" s="24" t="e">
        <f t="shared" si="13"/>
        <v>#DIV/0!</v>
      </c>
      <c r="BL39" s="4">
        <f t="shared" si="24"/>
        <v>1.1760912590556813</v>
      </c>
      <c r="BM39" s="27">
        <v>15</v>
      </c>
      <c r="BN39" s="66">
        <v>116.1</v>
      </c>
      <c r="BO39" s="28">
        <f t="shared" si="14"/>
        <v>2051.6563523349841</v>
      </c>
      <c r="BP39" s="13">
        <f t="shared" si="15"/>
        <v>0</v>
      </c>
      <c r="BQ39" s="13" t="e">
        <f t="shared" si="16"/>
        <v>#DIV/0!</v>
      </c>
      <c r="BR39" s="8" t="e">
        <f t="shared" si="17"/>
        <v>#DIV/0!</v>
      </c>
      <c r="BS39" s="8">
        <f t="shared" si="25"/>
        <v>10.375839793281658</v>
      </c>
      <c r="BT39" s="19" t="e">
        <f t="shared" si="10"/>
        <v>#DIV/0!</v>
      </c>
      <c r="BV39" s="24" t="e">
        <f t="shared" si="18"/>
        <v>#DIV/0!</v>
      </c>
      <c r="CD39" s="4">
        <f t="shared" si="26"/>
        <v>1.1760912590556813</v>
      </c>
      <c r="CE39" s="27">
        <v>15</v>
      </c>
      <c r="CF39" s="34"/>
      <c r="CG39" s="28">
        <f t="shared" si="19"/>
        <v>0</v>
      </c>
      <c r="CH39" s="13" t="e">
        <f t="shared" si="27"/>
        <v>#DIV/0!</v>
      </c>
      <c r="CI39" s="13" t="e">
        <f t="shared" si="28"/>
        <v>#DIV/0!</v>
      </c>
      <c r="CJ39" s="8" t="e">
        <f t="shared" si="20"/>
        <v>#DIV/0!</v>
      </c>
      <c r="CK39" s="8" t="e">
        <f t="shared" si="29"/>
        <v>#DIV/0!</v>
      </c>
      <c r="CL39" s="19" t="e">
        <f t="shared" si="11"/>
        <v>#DIV/0!</v>
      </c>
      <c r="CN39" s="24" t="e">
        <f t="shared" si="21"/>
        <v>#DIV/0!</v>
      </c>
    </row>
    <row r="40" spans="1:92" x14ac:dyDescent="0.3">
      <c r="AS40" s="4">
        <f t="shared" si="22"/>
        <v>1.2041199826559248</v>
      </c>
      <c r="AT40" s="27">
        <v>16</v>
      </c>
      <c r="AU40" s="63"/>
      <c r="AV40" s="28"/>
      <c r="AW40" s="13" t="e">
        <f t="shared" si="7"/>
        <v>#DIV/0!</v>
      </c>
      <c r="AX40" s="13" t="e">
        <f t="shared" si="8"/>
        <v>#DIV/0!</v>
      </c>
      <c r="AY40" s="8" t="e">
        <f t="shared" si="12"/>
        <v>#DIV/0!</v>
      </c>
      <c r="AZ40" s="8" t="e">
        <f t="shared" si="23"/>
        <v>#DIV/0!</v>
      </c>
      <c r="BA40" s="19" t="e">
        <f t="shared" si="9"/>
        <v>#DIV/0!</v>
      </c>
      <c r="BC40" s="24" t="e">
        <f t="shared" si="13"/>
        <v>#DIV/0!</v>
      </c>
      <c r="BL40" s="4">
        <f t="shared" si="24"/>
        <v>1.2041199826559248</v>
      </c>
      <c r="BM40" s="27">
        <v>16</v>
      </c>
      <c r="BN40" s="66">
        <v>115.8</v>
      </c>
      <c r="BO40" s="28">
        <f t="shared" si="14"/>
        <v>2046.3549147320516</v>
      </c>
      <c r="BP40" s="13">
        <f t="shared" si="15"/>
        <v>0</v>
      </c>
      <c r="BQ40" s="13" t="e">
        <f t="shared" si="16"/>
        <v>#DIV/0!</v>
      </c>
      <c r="BR40" s="8" t="e">
        <f t="shared" si="17"/>
        <v>#DIV/0!</v>
      </c>
      <c r="BS40" s="8">
        <f t="shared" si="25"/>
        <v>10.143652849740938</v>
      </c>
      <c r="BT40" s="19" t="e">
        <f t="shared" si="10"/>
        <v>#DIV/0!</v>
      </c>
      <c r="BV40" s="24" t="e">
        <f t="shared" si="18"/>
        <v>#DIV/0!</v>
      </c>
      <c r="CD40" s="4">
        <f t="shared" si="26"/>
        <v>1.2041199826559248</v>
      </c>
      <c r="CE40" s="27">
        <v>16</v>
      </c>
      <c r="CF40" s="34"/>
      <c r="CG40" s="28">
        <f t="shared" si="19"/>
        <v>0</v>
      </c>
      <c r="CH40" s="13" t="e">
        <f t="shared" si="27"/>
        <v>#DIV/0!</v>
      </c>
      <c r="CI40" s="13" t="e">
        <f t="shared" si="28"/>
        <v>#DIV/0!</v>
      </c>
      <c r="CJ40" s="8" t="e">
        <f t="shared" si="20"/>
        <v>#DIV/0!</v>
      </c>
      <c r="CK40" s="8" t="e">
        <f t="shared" si="29"/>
        <v>#DIV/0!</v>
      </c>
      <c r="CL40" s="19" t="e">
        <f t="shared" si="11"/>
        <v>#DIV/0!</v>
      </c>
      <c r="CN40" s="24" t="e">
        <f t="shared" si="21"/>
        <v>#DIV/0!</v>
      </c>
    </row>
    <row r="41" spans="1:92" ht="17.55" customHeight="1" x14ac:dyDescent="0.3">
      <c r="AS41" s="4">
        <f t="shared" si="22"/>
        <v>1.2304489213782739</v>
      </c>
      <c r="AT41" s="27">
        <v>17</v>
      </c>
      <c r="AU41" s="63"/>
      <c r="AV41" s="28"/>
      <c r="AW41" s="13" t="e">
        <f t="shared" si="7"/>
        <v>#DIV/0!</v>
      </c>
      <c r="AX41" s="13" t="e">
        <f t="shared" si="8"/>
        <v>#DIV/0!</v>
      </c>
      <c r="AY41" s="8" t="e">
        <f t="shared" si="12"/>
        <v>#DIV/0!</v>
      </c>
      <c r="AZ41" s="8" t="e">
        <f t="shared" si="23"/>
        <v>#DIV/0!</v>
      </c>
      <c r="BA41" s="19" t="e">
        <f t="shared" si="9"/>
        <v>#DIV/0!</v>
      </c>
      <c r="BC41" s="24" t="e">
        <f t="shared" si="13"/>
        <v>#DIV/0!</v>
      </c>
      <c r="BL41" s="4">
        <f t="shared" si="24"/>
        <v>1.2304489213782739</v>
      </c>
      <c r="BM41" s="27">
        <v>17</v>
      </c>
      <c r="BN41" s="66">
        <v>115.5</v>
      </c>
      <c r="BO41" s="28">
        <f t="shared" si="14"/>
        <v>2041.0534771291188</v>
      </c>
      <c r="BP41" s="13">
        <f t="shared" si="15"/>
        <v>0</v>
      </c>
      <c r="BQ41" s="13" t="e">
        <f t="shared" si="16"/>
        <v>#DIV/0!</v>
      </c>
      <c r="BR41" s="8" t="e">
        <f t="shared" si="17"/>
        <v>#DIV/0!</v>
      </c>
      <c r="BS41" s="8">
        <f t="shared" si="25"/>
        <v>9.9102597402597485</v>
      </c>
      <c r="BT41" s="19" t="e">
        <f t="shared" si="10"/>
        <v>#DIV/0!</v>
      </c>
      <c r="BV41" s="24" t="e">
        <f t="shared" si="18"/>
        <v>#DIV/0!</v>
      </c>
      <c r="CD41" s="4">
        <f t="shared" si="26"/>
        <v>1.2304489213782739</v>
      </c>
      <c r="CE41" s="27">
        <v>17</v>
      </c>
      <c r="CF41" s="34"/>
      <c r="CG41" s="28">
        <f t="shared" si="19"/>
        <v>0</v>
      </c>
      <c r="CH41" s="13" t="e">
        <f t="shared" si="27"/>
        <v>#DIV/0!</v>
      </c>
      <c r="CI41" s="13" t="e">
        <f t="shared" si="28"/>
        <v>#DIV/0!</v>
      </c>
      <c r="CJ41" s="8" t="e">
        <f t="shared" si="20"/>
        <v>#DIV/0!</v>
      </c>
      <c r="CK41" s="8" t="e">
        <f t="shared" si="29"/>
        <v>#DIV/0!</v>
      </c>
      <c r="CL41" s="19" t="e">
        <f t="shared" si="11"/>
        <v>#DIV/0!</v>
      </c>
      <c r="CN41" s="24" t="e">
        <f t="shared" si="21"/>
        <v>#DIV/0!</v>
      </c>
    </row>
    <row r="42" spans="1:92" x14ac:dyDescent="0.3">
      <c r="A42" s="125" t="s">
        <v>107</v>
      </c>
      <c r="B42" s="125"/>
      <c r="E42" s="114" t="s">
        <v>108</v>
      </c>
      <c r="F42" s="114"/>
      <c r="G42" s="8" t="e">
        <f>AVERAGE(C53,G53)</f>
        <v>#DIV/0!</v>
      </c>
      <c r="AS42" s="4">
        <f t="shared" si="22"/>
        <v>1.255272505103306</v>
      </c>
      <c r="AT42" s="27">
        <v>18</v>
      </c>
      <c r="AU42" s="63"/>
      <c r="AV42" s="28"/>
      <c r="AW42" s="13" t="e">
        <f t="shared" si="7"/>
        <v>#DIV/0!</v>
      </c>
      <c r="AX42" s="13" t="e">
        <f t="shared" si="8"/>
        <v>#DIV/0!</v>
      </c>
      <c r="AY42" s="8" t="e">
        <f t="shared" si="12"/>
        <v>#DIV/0!</v>
      </c>
      <c r="AZ42" s="8" t="e">
        <f t="shared" si="23"/>
        <v>#DIV/0!</v>
      </c>
      <c r="BA42" s="19" t="e">
        <f t="shared" si="9"/>
        <v>#DIV/0!</v>
      </c>
      <c r="BC42" s="24" t="e">
        <f t="shared" si="13"/>
        <v>#DIV/0!</v>
      </c>
      <c r="BL42" s="4">
        <f t="shared" si="24"/>
        <v>1.255272505103306</v>
      </c>
      <c r="BM42" s="27">
        <v>18</v>
      </c>
      <c r="BN42" s="66">
        <v>115.3</v>
      </c>
      <c r="BO42" s="28">
        <f t="shared" si="14"/>
        <v>2037.5191853938302</v>
      </c>
      <c r="BP42" s="13">
        <f t="shared" si="15"/>
        <v>0</v>
      </c>
      <c r="BQ42" s="13" t="e">
        <f t="shared" si="16"/>
        <v>#DIV/0!</v>
      </c>
      <c r="BR42" s="8" t="e">
        <f t="shared" si="17"/>
        <v>#DIV/0!</v>
      </c>
      <c r="BS42" s="8">
        <f t="shared" si="25"/>
        <v>9.7539895923677431</v>
      </c>
      <c r="BT42" s="19" t="e">
        <f t="shared" si="10"/>
        <v>#DIV/0!</v>
      </c>
      <c r="BV42" s="24" t="e">
        <f t="shared" si="18"/>
        <v>#DIV/0!</v>
      </c>
      <c r="CD42" s="4">
        <f t="shared" si="26"/>
        <v>1.255272505103306</v>
      </c>
      <c r="CE42" s="27">
        <v>18</v>
      </c>
      <c r="CF42" s="34"/>
      <c r="CG42" s="28">
        <f t="shared" si="19"/>
        <v>0</v>
      </c>
      <c r="CH42" s="13" t="e">
        <f t="shared" si="27"/>
        <v>#DIV/0!</v>
      </c>
      <c r="CI42" s="13" t="e">
        <f t="shared" si="28"/>
        <v>#DIV/0!</v>
      </c>
      <c r="CJ42" s="8" t="e">
        <f t="shared" si="20"/>
        <v>#DIV/0!</v>
      </c>
      <c r="CK42" s="8" t="e">
        <f t="shared" si="29"/>
        <v>#DIV/0!</v>
      </c>
      <c r="CL42" s="19" t="e">
        <f t="shared" si="11"/>
        <v>#DIV/0!</v>
      </c>
      <c r="CN42" s="24" t="e">
        <f t="shared" si="21"/>
        <v>#DIV/0!</v>
      </c>
    </row>
    <row r="43" spans="1:92" x14ac:dyDescent="0.3">
      <c r="AS43" s="4">
        <f t="shared" si="22"/>
        <v>1.2787536009528289</v>
      </c>
      <c r="AT43" s="27">
        <v>19</v>
      </c>
      <c r="AU43" s="63"/>
      <c r="AV43" s="28"/>
      <c r="AW43" s="13" t="e">
        <f t="shared" si="7"/>
        <v>#DIV/0!</v>
      </c>
      <c r="AX43" s="13" t="e">
        <f t="shared" si="8"/>
        <v>#DIV/0!</v>
      </c>
      <c r="AY43" s="8" t="e">
        <f t="shared" si="12"/>
        <v>#DIV/0!</v>
      </c>
      <c r="AZ43" s="8" t="e">
        <f t="shared" si="23"/>
        <v>#DIV/0!</v>
      </c>
      <c r="BA43" s="19" t="e">
        <f t="shared" si="9"/>
        <v>#DIV/0!</v>
      </c>
      <c r="BC43" s="24" t="e">
        <f t="shared" si="13"/>
        <v>#DIV/0!</v>
      </c>
      <c r="BL43" s="4">
        <f t="shared" si="24"/>
        <v>1.2787536009528289</v>
      </c>
      <c r="BM43" s="27">
        <v>19</v>
      </c>
      <c r="BN43" s="66">
        <v>115</v>
      </c>
      <c r="BO43" s="28">
        <f t="shared" si="14"/>
        <v>2032.2177477908974</v>
      </c>
      <c r="BP43" s="13">
        <f t="shared" si="15"/>
        <v>0</v>
      </c>
      <c r="BQ43" s="13" t="e">
        <f t="shared" si="16"/>
        <v>#DIV/0!</v>
      </c>
      <c r="BR43" s="8" t="e">
        <f t="shared" si="17"/>
        <v>#DIV/0!</v>
      </c>
      <c r="BS43" s="8">
        <f t="shared" si="25"/>
        <v>9.5185652173913127</v>
      </c>
      <c r="BT43" s="19" t="e">
        <f t="shared" si="10"/>
        <v>#DIV/0!</v>
      </c>
      <c r="BV43" s="24" t="e">
        <f t="shared" si="18"/>
        <v>#DIV/0!</v>
      </c>
      <c r="CD43" s="4">
        <f t="shared" si="26"/>
        <v>1.2787536009528289</v>
      </c>
      <c r="CE43" s="27">
        <v>19</v>
      </c>
      <c r="CF43" s="34"/>
      <c r="CG43" s="28">
        <f t="shared" si="19"/>
        <v>0</v>
      </c>
      <c r="CH43" s="13" t="e">
        <f t="shared" si="27"/>
        <v>#DIV/0!</v>
      </c>
      <c r="CI43" s="13" t="e">
        <f t="shared" si="28"/>
        <v>#DIV/0!</v>
      </c>
      <c r="CJ43" s="8" t="e">
        <f t="shared" si="20"/>
        <v>#DIV/0!</v>
      </c>
      <c r="CK43" s="8" t="e">
        <f t="shared" si="29"/>
        <v>#DIV/0!</v>
      </c>
      <c r="CL43" s="19" t="e">
        <f t="shared" si="11"/>
        <v>#DIV/0!</v>
      </c>
      <c r="CN43" s="24" t="e">
        <f t="shared" si="21"/>
        <v>#DIV/0!</v>
      </c>
    </row>
    <row r="44" spans="1:92" ht="16.2" x14ac:dyDescent="0.3">
      <c r="B44" s="34"/>
      <c r="C44" s="114" t="s">
        <v>109</v>
      </c>
      <c r="D44" s="114"/>
      <c r="F44" s="34"/>
      <c r="G44" s="114" t="s">
        <v>110</v>
      </c>
      <c r="H44" s="114"/>
      <c r="J44" s="114" t="s">
        <v>84</v>
      </c>
      <c r="K44" s="114"/>
      <c r="L44" s="114"/>
      <c r="M44" s="114"/>
      <c r="N44" s="114"/>
      <c r="O44" s="114"/>
      <c r="AS44" s="4">
        <f t="shared" si="22"/>
        <v>1.3010299956639813</v>
      </c>
      <c r="AT44" s="27">
        <v>20</v>
      </c>
      <c r="AU44" s="63"/>
      <c r="AV44" s="28"/>
      <c r="AW44" s="13" t="e">
        <f t="shared" si="7"/>
        <v>#DIV/0!</v>
      </c>
      <c r="AX44" s="13" t="e">
        <f t="shared" si="8"/>
        <v>#DIV/0!</v>
      </c>
      <c r="AY44" s="8" t="e">
        <f t="shared" si="12"/>
        <v>#DIV/0!</v>
      </c>
      <c r="AZ44" s="8" t="e">
        <f t="shared" si="23"/>
        <v>#DIV/0!</v>
      </c>
      <c r="BA44" s="19" t="e">
        <f t="shared" si="9"/>
        <v>#DIV/0!</v>
      </c>
      <c r="BC44" s="24" t="e">
        <f t="shared" si="13"/>
        <v>#DIV/0!</v>
      </c>
      <c r="BL44" s="4">
        <f t="shared" si="24"/>
        <v>1.3010299956639813</v>
      </c>
      <c r="BM44" s="27">
        <v>20</v>
      </c>
      <c r="BN44" s="66">
        <v>114.8</v>
      </c>
      <c r="BO44" s="28">
        <f t="shared" si="14"/>
        <v>2028.6834560556088</v>
      </c>
      <c r="BP44" s="13">
        <f t="shared" si="15"/>
        <v>0</v>
      </c>
      <c r="BQ44" s="13" t="e">
        <f t="shared" si="16"/>
        <v>#DIV/0!</v>
      </c>
      <c r="BR44" s="8" t="e">
        <f t="shared" si="17"/>
        <v>#DIV/0!</v>
      </c>
      <c r="BS44" s="8">
        <f t="shared" si="25"/>
        <v>9.3609320557491351</v>
      </c>
      <c r="BT44" s="19" t="e">
        <f t="shared" si="10"/>
        <v>#DIV/0!</v>
      </c>
      <c r="BV44" s="24" t="e">
        <f t="shared" si="18"/>
        <v>#DIV/0!</v>
      </c>
      <c r="CD44" s="4">
        <f t="shared" si="26"/>
        <v>1.3010299956639813</v>
      </c>
      <c r="CE44" s="27">
        <v>20</v>
      </c>
      <c r="CF44" s="34"/>
      <c r="CG44" s="28">
        <f t="shared" si="19"/>
        <v>0</v>
      </c>
      <c r="CH44" s="13" t="e">
        <f t="shared" si="27"/>
        <v>#DIV/0!</v>
      </c>
      <c r="CI44" s="13" t="e">
        <f t="shared" si="28"/>
        <v>#DIV/0!</v>
      </c>
      <c r="CJ44" s="8" t="e">
        <f t="shared" si="20"/>
        <v>#DIV/0!</v>
      </c>
      <c r="CK44" s="8" t="e">
        <f t="shared" si="29"/>
        <v>#DIV/0!</v>
      </c>
      <c r="CL44" s="19" t="e">
        <f t="shared" si="11"/>
        <v>#DIV/0!</v>
      </c>
      <c r="CN44" s="24" t="e">
        <f t="shared" si="21"/>
        <v>#DIV/0!</v>
      </c>
    </row>
    <row r="45" spans="1:92" ht="15.6" x14ac:dyDescent="0.3">
      <c r="B45" s="4" t="s">
        <v>111</v>
      </c>
      <c r="C45" s="5"/>
      <c r="D45" s="4" t="s">
        <v>41</v>
      </c>
      <c r="F45" s="4" t="s">
        <v>111</v>
      </c>
      <c r="G45" s="5"/>
      <c r="H45" s="4" t="s">
        <v>41</v>
      </c>
      <c r="J45" s="4" t="s">
        <v>111</v>
      </c>
      <c r="K45" s="114" t="s">
        <v>112</v>
      </c>
      <c r="L45" s="114"/>
      <c r="M45" s="114"/>
      <c r="N45" s="114"/>
      <c r="O45" s="114"/>
      <c r="AS45" s="4">
        <f t="shared" si="22"/>
        <v>1.3222192947339193</v>
      </c>
      <c r="AT45" s="27">
        <v>21</v>
      </c>
      <c r="AU45" s="63"/>
      <c r="AV45" s="28"/>
      <c r="AW45" s="13" t="e">
        <f t="shared" si="7"/>
        <v>#DIV/0!</v>
      </c>
      <c r="AX45" s="13" t="e">
        <f t="shared" si="8"/>
        <v>#DIV/0!</v>
      </c>
      <c r="AY45" s="8" t="e">
        <f t="shared" si="12"/>
        <v>#DIV/0!</v>
      </c>
      <c r="AZ45" s="8" t="e">
        <f t="shared" si="23"/>
        <v>#DIV/0!</v>
      </c>
      <c r="BA45" s="19" t="e">
        <f t="shared" si="9"/>
        <v>#DIV/0!</v>
      </c>
      <c r="BC45" s="24" t="e">
        <f t="shared" si="13"/>
        <v>#DIV/0!</v>
      </c>
      <c r="BL45" s="4">
        <f t="shared" si="24"/>
        <v>1.3222192947339193</v>
      </c>
      <c r="BM45" s="27">
        <v>21</v>
      </c>
      <c r="BN45" s="66">
        <v>114.5</v>
      </c>
      <c r="BO45" s="28">
        <f t="shared" si="14"/>
        <v>2023.382018452676</v>
      </c>
      <c r="BP45" s="13">
        <f t="shared" si="15"/>
        <v>0</v>
      </c>
      <c r="BQ45" s="13" t="e">
        <f t="shared" si="16"/>
        <v>#DIV/0!</v>
      </c>
      <c r="BR45" s="8" t="e">
        <f t="shared" si="17"/>
        <v>#DIV/0!</v>
      </c>
      <c r="BS45" s="8">
        <f t="shared" si="25"/>
        <v>9.1234497816593976</v>
      </c>
      <c r="BT45" s="19" t="e">
        <f t="shared" si="10"/>
        <v>#DIV/0!</v>
      </c>
      <c r="BV45" s="24" t="e">
        <f t="shared" si="18"/>
        <v>#DIV/0!</v>
      </c>
      <c r="CD45" s="4">
        <f t="shared" si="26"/>
        <v>1.3222192947339193</v>
      </c>
      <c r="CE45" s="27">
        <v>21</v>
      </c>
      <c r="CF45" s="34"/>
      <c r="CG45" s="28">
        <f t="shared" si="19"/>
        <v>0</v>
      </c>
      <c r="CH45" s="13" t="e">
        <f t="shared" si="27"/>
        <v>#DIV/0!</v>
      </c>
      <c r="CI45" s="13" t="e">
        <f t="shared" si="28"/>
        <v>#DIV/0!</v>
      </c>
      <c r="CJ45" s="8" t="e">
        <f t="shared" si="20"/>
        <v>#DIV/0!</v>
      </c>
      <c r="CK45" s="8" t="e">
        <f t="shared" si="29"/>
        <v>#DIV/0!</v>
      </c>
      <c r="CL45" s="19" t="e">
        <f t="shared" si="11"/>
        <v>#DIV/0!</v>
      </c>
      <c r="CN45" s="24" t="e">
        <f t="shared" si="21"/>
        <v>#DIV/0!</v>
      </c>
    </row>
    <row r="46" spans="1:92" ht="17.55" customHeight="1" x14ac:dyDescent="0.3">
      <c r="B46" s="4" t="s">
        <v>113</v>
      </c>
      <c r="C46" s="5"/>
      <c r="D46" s="4" t="s">
        <v>41</v>
      </c>
      <c r="F46" s="4" t="s">
        <v>113</v>
      </c>
      <c r="G46" s="5"/>
      <c r="H46" s="4" t="s">
        <v>41</v>
      </c>
      <c r="J46" s="4" t="s">
        <v>113</v>
      </c>
      <c r="K46" s="149" t="s">
        <v>114</v>
      </c>
      <c r="L46" s="149"/>
      <c r="M46" s="149"/>
      <c r="N46" s="149"/>
      <c r="O46" s="149"/>
      <c r="AS46" s="4">
        <f t="shared" si="22"/>
        <v>1.3424226808222062</v>
      </c>
      <c r="AT46" s="27">
        <v>22</v>
      </c>
      <c r="AU46" s="63"/>
      <c r="AV46" s="28"/>
      <c r="AW46" s="13" t="e">
        <f t="shared" si="7"/>
        <v>#DIV/0!</v>
      </c>
      <c r="AX46" s="13" t="e">
        <f t="shared" si="8"/>
        <v>#DIV/0!</v>
      </c>
      <c r="AY46" s="8" t="e">
        <f t="shared" si="12"/>
        <v>#DIV/0!</v>
      </c>
      <c r="AZ46" s="8" t="e">
        <f t="shared" si="23"/>
        <v>#DIV/0!</v>
      </c>
      <c r="BA46" s="19" t="e">
        <f t="shared" si="9"/>
        <v>#DIV/0!</v>
      </c>
      <c r="BC46" s="24" t="e">
        <f t="shared" si="13"/>
        <v>#DIV/0!</v>
      </c>
      <c r="BL46" s="4">
        <f t="shared" si="24"/>
        <v>1.3424226808222062</v>
      </c>
      <c r="BM46" s="27">
        <v>22</v>
      </c>
      <c r="BN46" s="66">
        <v>114.3</v>
      </c>
      <c r="BO46" s="28">
        <f t="shared" si="14"/>
        <v>2019.8477267173876</v>
      </c>
      <c r="BP46" s="13">
        <f t="shared" si="15"/>
        <v>0</v>
      </c>
      <c r="BQ46" s="13" t="e">
        <f t="shared" si="16"/>
        <v>#DIV/0!</v>
      </c>
      <c r="BR46" s="8" t="e">
        <f t="shared" si="17"/>
        <v>#DIV/0!</v>
      </c>
      <c r="BS46" s="8">
        <f t="shared" si="25"/>
        <v>8.9644356955380644</v>
      </c>
      <c r="BT46" s="19" t="e">
        <f t="shared" si="10"/>
        <v>#DIV/0!</v>
      </c>
      <c r="BV46" s="24" t="e">
        <f t="shared" si="18"/>
        <v>#DIV/0!</v>
      </c>
      <c r="CD46" s="4">
        <f t="shared" si="26"/>
        <v>1.3424226808222062</v>
      </c>
      <c r="CE46" s="27">
        <v>22</v>
      </c>
      <c r="CF46" s="34"/>
      <c r="CG46" s="28">
        <f t="shared" si="19"/>
        <v>0</v>
      </c>
      <c r="CH46" s="13" t="e">
        <f t="shared" si="27"/>
        <v>#DIV/0!</v>
      </c>
      <c r="CI46" s="13" t="e">
        <f t="shared" si="28"/>
        <v>#DIV/0!</v>
      </c>
      <c r="CJ46" s="8" t="e">
        <f t="shared" si="20"/>
        <v>#DIV/0!</v>
      </c>
      <c r="CK46" s="8" t="e">
        <f t="shared" si="29"/>
        <v>#DIV/0!</v>
      </c>
      <c r="CL46" s="19" t="e">
        <f t="shared" si="11"/>
        <v>#DIV/0!</v>
      </c>
      <c r="CN46" s="24" t="e">
        <f t="shared" si="21"/>
        <v>#DIV/0!</v>
      </c>
    </row>
    <row r="47" spans="1:92" ht="15.6" x14ac:dyDescent="0.3">
      <c r="B47" s="4" t="s">
        <v>115</v>
      </c>
      <c r="C47" s="5"/>
      <c r="D47" s="4" t="s">
        <v>41</v>
      </c>
      <c r="F47" s="4" t="s">
        <v>115</v>
      </c>
      <c r="G47" s="5"/>
      <c r="H47" s="4" t="s">
        <v>41</v>
      </c>
      <c r="J47" s="4" t="s">
        <v>115</v>
      </c>
      <c r="K47" s="149" t="s">
        <v>116</v>
      </c>
      <c r="L47" s="149"/>
      <c r="M47" s="149"/>
      <c r="N47" s="149"/>
      <c r="O47" s="149"/>
      <c r="AS47" s="4">
        <f t="shared" si="22"/>
        <v>1.3617278360175928</v>
      </c>
      <c r="AT47" s="27">
        <v>23</v>
      </c>
      <c r="AU47" s="63"/>
      <c r="AV47" s="28"/>
      <c r="AW47" s="13" t="e">
        <f t="shared" si="7"/>
        <v>#DIV/0!</v>
      </c>
      <c r="AX47" s="13" t="e">
        <f t="shared" si="8"/>
        <v>#DIV/0!</v>
      </c>
      <c r="AY47" s="8" t="e">
        <f t="shared" si="12"/>
        <v>#DIV/0!</v>
      </c>
      <c r="AZ47" s="8" t="e">
        <f t="shared" si="23"/>
        <v>#DIV/0!</v>
      </c>
      <c r="BA47" s="19" t="e">
        <f t="shared" si="9"/>
        <v>#DIV/0!</v>
      </c>
      <c r="BC47" s="24" t="e">
        <f t="shared" si="13"/>
        <v>#DIV/0!</v>
      </c>
      <c r="BL47" s="4">
        <f t="shared" si="24"/>
        <v>1.3617278360175928</v>
      </c>
      <c r="BM47" s="27">
        <v>23</v>
      </c>
      <c r="BN47" s="66">
        <v>114.1</v>
      </c>
      <c r="BO47" s="28">
        <f t="shared" si="14"/>
        <v>2016.3134349820991</v>
      </c>
      <c r="BP47" s="13">
        <f t="shared" si="15"/>
        <v>0</v>
      </c>
      <c r="BQ47" s="13" t="e">
        <f t="shared" si="16"/>
        <v>#DIV/0!</v>
      </c>
      <c r="BR47" s="8" t="e">
        <f t="shared" si="17"/>
        <v>#DIV/0!</v>
      </c>
      <c r="BS47" s="8">
        <f t="shared" si="25"/>
        <v>8.8048641542506605</v>
      </c>
      <c r="BT47" s="19" t="e">
        <f t="shared" si="10"/>
        <v>#DIV/0!</v>
      </c>
      <c r="BV47" s="24" t="e">
        <f t="shared" si="18"/>
        <v>#DIV/0!</v>
      </c>
      <c r="CD47" s="4">
        <f t="shared" si="26"/>
        <v>1.3617278360175928</v>
      </c>
      <c r="CE47" s="27">
        <v>23</v>
      </c>
      <c r="CF47" s="34"/>
      <c r="CG47" s="28">
        <f t="shared" si="19"/>
        <v>0</v>
      </c>
      <c r="CH47" s="13" t="e">
        <f t="shared" si="27"/>
        <v>#DIV/0!</v>
      </c>
      <c r="CI47" s="13" t="e">
        <f t="shared" si="28"/>
        <v>#DIV/0!</v>
      </c>
      <c r="CJ47" s="8" t="e">
        <f t="shared" si="20"/>
        <v>#DIV/0!</v>
      </c>
      <c r="CK47" s="8" t="e">
        <f t="shared" si="29"/>
        <v>#DIV/0!</v>
      </c>
      <c r="CL47" s="19" t="e">
        <f t="shared" si="11"/>
        <v>#DIV/0!</v>
      </c>
      <c r="CN47" s="24" t="e">
        <f t="shared" si="21"/>
        <v>#DIV/0!</v>
      </c>
    </row>
    <row r="48" spans="1:92" ht="15.6" x14ac:dyDescent="0.3">
      <c r="B48" s="4" t="s">
        <v>117</v>
      </c>
      <c r="C48" s="18">
        <f>C46-C45</f>
        <v>0</v>
      </c>
      <c r="D48" s="4" t="s">
        <v>41</v>
      </c>
      <c r="F48" s="4" t="s">
        <v>117</v>
      </c>
      <c r="G48" s="18">
        <f>G46-G45</f>
        <v>0</v>
      </c>
      <c r="H48" s="4" t="s">
        <v>41</v>
      </c>
      <c r="J48" s="4" t="s">
        <v>117</v>
      </c>
      <c r="K48" s="114" t="s">
        <v>118</v>
      </c>
      <c r="L48" s="114"/>
      <c r="M48" s="114"/>
      <c r="N48" s="114"/>
      <c r="O48" s="114"/>
      <c r="AS48" s="4">
        <f t="shared" si="22"/>
        <v>1.3802112417116059</v>
      </c>
      <c r="AT48" s="27">
        <v>24</v>
      </c>
      <c r="AU48" s="63"/>
      <c r="AV48" s="28"/>
      <c r="AW48" s="13" t="e">
        <f t="shared" si="7"/>
        <v>#DIV/0!</v>
      </c>
      <c r="AX48" s="13" t="e">
        <f t="shared" si="8"/>
        <v>#DIV/0!</v>
      </c>
      <c r="AY48" s="8" t="e">
        <f t="shared" si="12"/>
        <v>#DIV/0!</v>
      </c>
      <c r="AZ48" s="8" t="e">
        <f t="shared" si="23"/>
        <v>#DIV/0!</v>
      </c>
      <c r="BA48" s="19" t="e">
        <f t="shared" si="9"/>
        <v>#DIV/0!</v>
      </c>
      <c r="BC48" s="24" t="e">
        <f t="shared" si="13"/>
        <v>#DIV/0!</v>
      </c>
      <c r="BL48" s="4">
        <f t="shared" si="24"/>
        <v>1.3802112417116059</v>
      </c>
      <c r="BM48" s="27">
        <v>24</v>
      </c>
      <c r="BN48" s="66">
        <v>113.9</v>
      </c>
      <c r="BO48" s="28">
        <f t="shared" si="14"/>
        <v>2012.7791432468107</v>
      </c>
      <c r="BP48" s="13">
        <f t="shared" si="15"/>
        <v>0</v>
      </c>
      <c r="BQ48" s="13" t="e">
        <f t="shared" si="16"/>
        <v>#DIV/0!</v>
      </c>
      <c r="BR48" s="8" t="e">
        <f t="shared" si="17"/>
        <v>#DIV/0!</v>
      </c>
      <c r="BS48" s="8">
        <f t="shared" si="25"/>
        <v>8.6447322212467199</v>
      </c>
      <c r="BT48" s="19" t="e">
        <f t="shared" si="10"/>
        <v>#DIV/0!</v>
      </c>
      <c r="BV48" s="24" t="e">
        <f t="shared" si="18"/>
        <v>#DIV/0!</v>
      </c>
      <c r="CD48" s="4">
        <f t="shared" si="26"/>
        <v>1.3802112417116059</v>
      </c>
      <c r="CE48" s="27">
        <v>24</v>
      </c>
      <c r="CF48" s="34"/>
      <c r="CG48" s="28">
        <f t="shared" si="19"/>
        <v>0</v>
      </c>
      <c r="CH48" s="13" t="e">
        <f t="shared" si="27"/>
        <v>#DIV/0!</v>
      </c>
      <c r="CI48" s="13" t="e">
        <f t="shared" si="28"/>
        <v>#DIV/0!</v>
      </c>
      <c r="CJ48" s="8" t="e">
        <f t="shared" si="20"/>
        <v>#DIV/0!</v>
      </c>
      <c r="CK48" s="8" t="e">
        <f t="shared" si="29"/>
        <v>#DIV/0!</v>
      </c>
      <c r="CL48" s="19" t="e">
        <f t="shared" si="11"/>
        <v>#DIV/0!</v>
      </c>
      <c r="CN48" s="24" t="e">
        <f t="shared" si="21"/>
        <v>#DIV/0!</v>
      </c>
    </row>
    <row r="49" spans="2:116" ht="15.6" x14ac:dyDescent="0.3">
      <c r="B49" s="4" t="s">
        <v>119</v>
      </c>
      <c r="C49" s="18">
        <f>C47-C45</f>
        <v>0</v>
      </c>
      <c r="D49" s="4" t="s">
        <v>41</v>
      </c>
      <c r="F49" s="4" t="s">
        <v>119</v>
      </c>
      <c r="G49" s="18">
        <f>G47-G45</f>
        <v>0</v>
      </c>
      <c r="H49" s="4" t="s">
        <v>41</v>
      </c>
      <c r="J49" s="4" t="s">
        <v>119</v>
      </c>
      <c r="K49" s="114" t="s">
        <v>120</v>
      </c>
      <c r="L49" s="114"/>
      <c r="M49" s="114"/>
      <c r="N49" s="114"/>
      <c r="O49" s="114"/>
      <c r="AS49" s="4">
        <f t="shared" si="22"/>
        <v>1.3979400086720377</v>
      </c>
      <c r="AT49" s="27">
        <v>25</v>
      </c>
      <c r="AU49" s="63"/>
      <c r="AV49" s="28"/>
      <c r="AW49" s="13" t="e">
        <f t="shared" si="7"/>
        <v>#DIV/0!</v>
      </c>
      <c r="AX49" s="13" t="e">
        <f t="shared" si="8"/>
        <v>#DIV/0!</v>
      </c>
      <c r="AY49" s="8" t="e">
        <f t="shared" si="12"/>
        <v>#DIV/0!</v>
      </c>
      <c r="AZ49" s="8" t="e">
        <f t="shared" si="23"/>
        <v>#DIV/0!</v>
      </c>
      <c r="BA49" s="19" t="e">
        <f t="shared" si="9"/>
        <v>#DIV/0!</v>
      </c>
      <c r="BC49" s="24" t="e">
        <f t="shared" si="13"/>
        <v>#DIV/0!</v>
      </c>
      <c r="BL49" s="4">
        <f t="shared" si="24"/>
        <v>1.3979400086720377</v>
      </c>
      <c r="BM49" s="27">
        <v>25</v>
      </c>
      <c r="BN49" s="66">
        <v>113.7</v>
      </c>
      <c r="BO49" s="28">
        <f t="shared" si="14"/>
        <v>2009.244851511522</v>
      </c>
      <c r="BP49" s="13">
        <f t="shared" si="15"/>
        <v>0</v>
      </c>
      <c r="BQ49" s="13" t="e">
        <f t="shared" si="16"/>
        <v>#DIV/0!</v>
      </c>
      <c r="BR49" s="8" t="e">
        <f t="shared" si="17"/>
        <v>#DIV/0!</v>
      </c>
      <c r="BS49" s="8">
        <f t="shared" si="25"/>
        <v>8.4840369393139952</v>
      </c>
      <c r="BT49" s="19" t="e">
        <f t="shared" si="10"/>
        <v>#DIV/0!</v>
      </c>
      <c r="BV49" s="24" t="e">
        <f t="shared" si="18"/>
        <v>#DIV/0!</v>
      </c>
      <c r="CD49" s="4">
        <f t="shared" si="26"/>
        <v>1.3979400086720377</v>
      </c>
      <c r="CE49" s="27">
        <v>25</v>
      </c>
      <c r="CF49" s="34"/>
      <c r="CG49" s="28">
        <f t="shared" si="19"/>
        <v>0</v>
      </c>
      <c r="CH49" s="13" t="e">
        <f t="shared" si="27"/>
        <v>#DIV/0!</v>
      </c>
      <c r="CI49" s="13" t="e">
        <f t="shared" si="28"/>
        <v>#DIV/0!</v>
      </c>
      <c r="CJ49" s="8" t="e">
        <f t="shared" si="20"/>
        <v>#DIV/0!</v>
      </c>
      <c r="CK49" s="8" t="e">
        <f t="shared" si="29"/>
        <v>#DIV/0!</v>
      </c>
      <c r="CL49" s="19" t="e">
        <f t="shared" si="11"/>
        <v>#DIV/0!</v>
      </c>
      <c r="CN49" s="24" t="e">
        <f t="shared" si="21"/>
        <v>#DIV/0!</v>
      </c>
    </row>
    <row r="50" spans="2:116" x14ac:dyDescent="0.3">
      <c r="B50" s="4" t="s">
        <v>121</v>
      </c>
      <c r="C50" s="4"/>
      <c r="D50" s="4" t="s">
        <v>26</v>
      </c>
      <c r="F50" s="4" t="s">
        <v>121</v>
      </c>
      <c r="G50" s="4"/>
      <c r="H50" s="4" t="s">
        <v>26</v>
      </c>
      <c r="J50" s="4" t="s">
        <v>121</v>
      </c>
      <c r="K50" s="114" t="s">
        <v>122</v>
      </c>
      <c r="L50" s="114"/>
      <c r="M50" s="114"/>
      <c r="N50" s="114"/>
      <c r="O50" s="114"/>
      <c r="AS50" s="4">
        <f t="shared" si="22"/>
        <v>1.414973347970818</v>
      </c>
      <c r="AT50" s="27">
        <v>26</v>
      </c>
      <c r="AU50" s="63"/>
      <c r="AV50" s="28"/>
      <c r="AW50" s="13" t="e">
        <f t="shared" si="7"/>
        <v>#DIV/0!</v>
      </c>
      <c r="AX50" s="13" t="e">
        <f t="shared" si="8"/>
        <v>#DIV/0!</v>
      </c>
      <c r="AY50" s="8" t="e">
        <f t="shared" si="12"/>
        <v>#DIV/0!</v>
      </c>
      <c r="AZ50" s="8" t="e">
        <f t="shared" si="23"/>
        <v>#DIV/0!</v>
      </c>
      <c r="BA50" s="19" t="e">
        <f t="shared" si="9"/>
        <v>#DIV/0!</v>
      </c>
      <c r="BC50" s="24" t="e">
        <f t="shared" si="13"/>
        <v>#DIV/0!</v>
      </c>
      <c r="BL50" s="4">
        <f t="shared" si="24"/>
        <v>1.414973347970818</v>
      </c>
      <c r="BM50" s="27">
        <v>26</v>
      </c>
      <c r="BN50" s="66">
        <v>113.6</v>
      </c>
      <c r="BO50" s="28">
        <f t="shared" si="14"/>
        <v>2007.4777056438779</v>
      </c>
      <c r="BP50" s="13">
        <f t="shared" si="15"/>
        <v>0</v>
      </c>
      <c r="BQ50" s="13" t="e">
        <f t="shared" si="16"/>
        <v>#DIV/0!</v>
      </c>
      <c r="BR50" s="8" t="e">
        <f t="shared" si="17"/>
        <v>#DIV/0!</v>
      </c>
      <c r="BS50" s="8">
        <f t="shared" si="25"/>
        <v>8.4034771126760592</v>
      </c>
      <c r="BT50" s="19" t="e">
        <f t="shared" si="10"/>
        <v>#DIV/0!</v>
      </c>
      <c r="BV50" s="24" t="e">
        <f t="shared" si="18"/>
        <v>#DIV/0!</v>
      </c>
      <c r="CD50" s="4">
        <f t="shared" si="26"/>
        <v>1.414973347970818</v>
      </c>
      <c r="CE50" s="27">
        <v>26</v>
      </c>
      <c r="CF50" s="34"/>
      <c r="CG50" s="28">
        <f t="shared" si="19"/>
        <v>0</v>
      </c>
      <c r="CH50" s="13" t="e">
        <f t="shared" si="27"/>
        <v>#DIV/0!</v>
      </c>
      <c r="CI50" s="13" t="e">
        <f t="shared" si="28"/>
        <v>#DIV/0!</v>
      </c>
      <c r="CJ50" s="8" t="e">
        <f t="shared" si="20"/>
        <v>#DIV/0!</v>
      </c>
      <c r="CK50" s="8" t="e">
        <f t="shared" si="29"/>
        <v>#DIV/0!</v>
      </c>
      <c r="CL50" s="19" t="e">
        <f t="shared" si="11"/>
        <v>#DIV/0!</v>
      </c>
      <c r="CN50" s="24" t="e">
        <f t="shared" si="21"/>
        <v>#DIV/0!</v>
      </c>
    </row>
    <row r="51" spans="2:116" ht="15.6" x14ac:dyDescent="0.3">
      <c r="B51" s="4" t="s">
        <v>123</v>
      </c>
      <c r="C51" s="8" t="e">
        <f>(C48-C49)/C48*100</f>
        <v>#DIV/0!</v>
      </c>
      <c r="D51" s="4" t="s">
        <v>26</v>
      </c>
      <c r="F51" s="4" t="s">
        <v>124</v>
      </c>
      <c r="G51" s="8" t="e">
        <f>(G48-G49)/G48*100</f>
        <v>#DIV/0!</v>
      </c>
      <c r="H51" s="4" t="s">
        <v>26</v>
      </c>
      <c r="J51" s="4" t="s">
        <v>124</v>
      </c>
      <c r="K51" s="114" t="s">
        <v>125</v>
      </c>
      <c r="L51" s="114"/>
      <c r="M51" s="114"/>
      <c r="N51" s="114"/>
      <c r="O51" s="114"/>
      <c r="AS51" s="4">
        <f t="shared" si="22"/>
        <v>1.4313637641589874</v>
      </c>
      <c r="AT51" s="27">
        <v>27</v>
      </c>
      <c r="AU51" s="63"/>
      <c r="AV51" s="28"/>
      <c r="AW51" s="13" t="e">
        <f t="shared" si="7"/>
        <v>#DIV/0!</v>
      </c>
      <c r="AX51" s="13" t="e">
        <f t="shared" si="8"/>
        <v>#DIV/0!</v>
      </c>
      <c r="AY51" s="8" t="e">
        <f t="shared" si="12"/>
        <v>#DIV/0!</v>
      </c>
      <c r="AZ51" s="8" t="e">
        <f t="shared" si="23"/>
        <v>#DIV/0!</v>
      </c>
      <c r="BA51" s="19" t="e">
        <f t="shared" si="9"/>
        <v>#DIV/0!</v>
      </c>
      <c r="BC51" s="24" t="e">
        <f t="shared" si="13"/>
        <v>#DIV/0!</v>
      </c>
      <c r="BL51" s="4">
        <f t="shared" si="24"/>
        <v>1.4313637641589874</v>
      </c>
      <c r="BM51" s="27">
        <v>27</v>
      </c>
      <c r="BN51" s="66">
        <v>113.4</v>
      </c>
      <c r="BO51" s="28">
        <f t="shared" si="14"/>
        <v>2003.9434139085895</v>
      </c>
      <c r="BP51" s="13">
        <f t="shared" si="15"/>
        <v>0</v>
      </c>
      <c r="BQ51" s="13" t="e">
        <f t="shared" si="16"/>
        <v>#DIV/0!</v>
      </c>
      <c r="BR51" s="8" t="e">
        <f t="shared" si="17"/>
        <v>#DIV/0!</v>
      </c>
      <c r="BS51" s="8">
        <f t="shared" si="25"/>
        <v>8.2419312169312295</v>
      </c>
      <c r="BT51" s="19" t="e">
        <f t="shared" si="10"/>
        <v>#DIV/0!</v>
      </c>
      <c r="BV51" s="24" t="e">
        <f t="shared" si="18"/>
        <v>#DIV/0!</v>
      </c>
      <c r="CD51" s="4">
        <f t="shared" si="26"/>
        <v>1.4313637641589874</v>
      </c>
      <c r="CE51" s="27">
        <v>27</v>
      </c>
      <c r="CF51" s="34"/>
      <c r="CG51" s="28">
        <f t="shared" si="19"/>
        <v>0</v>
      </c>
      <c r="CH51" s="13" t="e">
        <f t="shared" si="27"/>
        <v>#DIV/0!</v>
      </c>
      <c r="CI51" s="13" t="e">
        <f t="shared" si="28"/>
        <v>#DIV/0!</v>
      </c>
      <c r="CJ51" s="8" t="e">
        <f t="shared" si="20"/>
        <v>#DIV/0!</v>
      </c>
      <c r="CK51" s="8" t="e">
        <f t="shared" si="29"/>
        <v>#DIV/0!</v>
      </c>
      <c r="CL51" s="19" t="e">
        <f t="shared" si="11"/>
        <v>#DIV/0!</v>
      </c>
      <c r="CN51" s="24" t="e">
        <f t="shared" si="21"/>
        <v>#DIV/0!</v>
      </c>
    </row>
    <row r="52" spans="2:116" ht="15.6" x14ac:dyDescent="0.3">
      <c r="B52" s="4" t="s">
        <v>126</v>
      </c>
      <c r="C52" s="8" t="e">
        <f>(C48-C49)/C49*100-E57</f>
        <v>#DIV/0!</v>
      </c>
      <c r="D52" s="4" t="s">
        <v>26</v>
      </c>
      <c r="F52" s="4" t="s">
        <v>126</v>
      </c>
      <c r="G52" s="8" t="e">
        <f>(G48-G49)/G49*100-E57</f>
        <v>#DIV/0!</v>
      </c>
      <c r="H52" s="4" t="s">
        <v>26</v>
      </c>
      <c r="J52" s="4" t="s">
        <v>126</v>
      </c>
      <c r="K52" s="114" t="s">
        <v>127</v>
      </c>
      <c r="L52" s="114"/>
      <c r="M52" s="114"/>
      <c r="N52" s="114"/>
      <c r="O52" s="114"/>
      <c r="AS52" s="4">
        <f t="shared" si="22"/>
        <v>1.4471580313422192</v>
      </c>
      <c r="AT52" s="27">
        <v>28</v>
      </c>
      <c r="AU52" s="63"/>
      <c r="AV52" s="28"/>
      <c r="AW52" s="13" t="e">
        <f t="shared" si="7"/>
        <v>#DIV/0!</v>
      </c>
      <c r="AX52" s="13" t="e">
        <f t="shared" si="8"/>
        <v>#DIV/0!</v>
      </c>
      <c r="AY52" s="8" t="e">
        <f t="shared" si="12"/>
        <v>#DIV/0!</v>
      </c>
      <c r="AZ52" s="8" t="e">
        <f t="shared" si="23"/>
        <v>#DIV/0!</v>
      </c>
      <c r="BA52" s="19" t="e">
        <f t="shared" si="9"/>
        <v>#DIV/0!</v>
      </c>
      <c r="BC52" s="24" t="e">
        <f t="shared" si="13"/>
        <v>#DIV/0!</v>
      </c>
      <c r="BL52" s="4">
        <f t="shared" si="24"/>
        <v>1.4471580313422192</v>
      </c>
      <c r="BM52" s="27">
        <v>28</v>
      </c>
      <c r="BN52" s="66">
        <v>113.2</v>
      </c>
      <c r="BO52" s="28">
        <f t="shared" si="14"/>
        <v>2000.4091221733006</v>
      </c>
      <c r="BP52" s="13">
        <f t="shared" si="15"/>
        <v>0</v>
      </c>
      <c r="BQ52" s="13" t="e">
        <f t="shared" si="16"/>
        <v>#DIV/0!</v>
      </c>
      <c r="BR52" s="8" t="e">
        <f t="shared" si="17"/>
        <v>#DIV/0!</v>
      </c>
      <c r="BS52" s="8">
        <f t="shared" si="25"/>
        <v>8.07981448763252</v>
      </c>
      <c r="BT52" s="19" t="e">
        <f t="shared" si="10"/>
        <v>#DIV/0!</v>
      </c>
      <c r="BV52" s="24" t="e">
        <f t="shared" si="18"/>
        <v>#DIV/0!</v>
      </c>
      <c r="CD52" s="4">
        <f t="shared" si="26"/>
        <v>1.4471580313422192</v>
      </c>
      <c r="CE52" s="27">
        <v>28</v>
      </c>
      <c r="CF52" s="34"/>
      <c r="CG52" s="28">
        <f t="shared" si="19"/>
        <v>0</v>
      </c>
      <c r="CH52" s="13" t="e">
        <f t="shared" si="27"/>
        <v>#DIV/0!</v>
      </c>
      <c r="CI52" s="13" t="e">
        <f t="shared" si="28"/>
        <v>#DIV/0!</v>
      </c>
      <c r="CJ52" s="8" t="e">
        <f t="shared" si="20"/>
        <v>#DIV/0!</v>
      </c>
      <c r="CK52" s="8" t="e">
        <f t="shared" si="29"/>
        <v>#DIV/0!</v>
      </c>
      <c r="CL52" s="19" t="e">
        <f t="shared" si="11"/>
        <v>#DIV/0!</v>
      </c>
      <c r="CN52" s="24" t="e">
        <f t="shared" si="21"/>
        <v>#DIV/0!</v>
      </c>
    </row>
    <row r="53" spans="2:116" ht="15.6" x14ac:dyDescent="0.3">
      <c r="B53" s="4" t="s">
        <v>128</v>
      </c>
      <c r="C53" s="35" t="e">
        <f>C51-E57</f>
        <v>#DIV/0!</v>
      </c>
      <c r="D53" s="4" t="s">
        <v>26</v>
      </c>
      <c r="F53" s="4" t="s">
        <v>128</v>
      </c>
      <c r="G53" s="35" t="e">
        <f>G51-E57</f>
        <v>#DIV/0!</v>
      </c>
      <c r="H53" s="4" t="s">
        <v>26</v>
      </c>
      <c r="AS53" s="4">
        <f t="shared" si="22"/>
        <v>1.4623979978989561</v>
      </c>
      <c r="AT53" s="27">
        <v>29</v>
      </c>
      <c r="AU53" s="63"/>
      <c r="AV53" s="28"/>
      <c r="AW53" s="13" t="e">
        <f t="shared" si="7"/>
        <v>#DIV/0!</v>
      </c>
      <c r="AX53" s="13" t="e">
        <f t="shared" si="8"/>
        <v>#DIV/0!</v>
      </c>
      <c r="AY53" s="8" t="e">
        <f t="shared" si="12"/>
        <v>#DIV/0!</v>
      </c>
      <c r="AZ53" s="8" t="e">
        <f t="shared" si="23"/>
        <v>#DIV/0!</v>
      </c>
      <c r="BA53" s="19" t="e">
        <f t="shared" si="9"/>
        <v>#DIV/0!</v>
      </c>
      <c r="BC53" s="24" t="e">
        <f t="shared" si="13"/>
        <v>#DIV/0!</v>
      </c>
      <c r="BL53" s="4">
        <f t="shared" si="24"/>
        <v>1.4623979978989561</v>
      </c>
      <c r="BM53" s="27">
        <v>29</v>
      </c>
      <c r="BN53" s="66">
        <v>113.1</v>
      </c>
      <c r="BO53" s="28">
        <f t="shared" si="14"/>
        <v>1998.6419763056565</v>
      </c>
      <c r="BP53" s="13">
        <f t="shared" si="15"/>
        <v>0</v>
      </c>
      <c r="BQ53" s="13" t="e">
        <f t="shared" si="16"/>
        <v>#DIV/0!</v>
      </c>
      <c r="BR53" s="8" t="e">
        <f t="shared" si="17"/>
        <v>#DIV/0!</v>
      </c>
      <c r="BS53" s="8">
        <f t="shared" si="25"/>
        <v>7.9985411140583595</v>
      </c>
      <c r="BT53" s="19" t="e">
        <f t="shared" si="10"/>
        <v>#DIV/0!</v>
      </c>
      <c r="BV53" s="24" t="e">
        <f t="shared" si="18"/>
        <v>#DIV/0!</v>
      </c>
      <c r="CD53" s="4">
        <f t="shared" si="26"/>
        <v>1.4623979978989561</v>
      </c>
      <c r="CE53" s="27">
        <v>29</v>
      </c>
      <c r="CF53" s="34"/>
      <c r="CG53" s="28">
        <f t="shared" si="19"/>
        <v>0</v>
      </c>
      <c r="CH53" s="13" t="e">
        <f t="shared" si="27"/>
        <v>#DIV/0!</v>
      </c>
      <c r="CI53" s="13" t="e">
        <f t="shared" si="28"/>
        <v>#DIV/0!</v>
      </c>
      <c r="CJ53" s="8" t="e">
        <f t="shared" si="20"/>
        <v>#DIV/0!</v>
      </c>
      <c r="CK53" s="8" t="e">
        <f t="shared" si="29"/>
        <v>#DIV/0!</v>
      </c>
      <c r="CL53" s="19" t="e">
        <f t="shared" si="11"/>
        <v>#DIV/0!</v>
      </c>
      <c r="CN53" s="24" t="e">
        <f t="shared" si="21"/>
        <v>#DIV/0!</v>
      </c>
    </row>
    <row r="54" spans="2:116" x14ac:dyDescent="0.3">
      <c r="AS54" s="4">
        <f t="shared" si="22"/>
        <v>1.4771212547196624</v>
      </c>
      <c r="AT54" s="27">
        <v>30</v>
      </c>
      <c r="AU54" s="63"/>
      <c r="AV54" s="28"/>
      <c r="AW54" s="13" t="e">
        <f t="shared" si="7"/>
        <v>#DIV/0!</v>
      </c>
      <c r="AX54" s="13" t="e">
        <f t="shared" si="8"/>
        <v>#DIV/0!</v>
      </c>
      <c r="AY54" s="8" t="e">
        <f t="shared" si="12"/>
        <v>#DIV/0!</v>
      </c>
      <c r="AZ54" s="8" t="e">
        <f t="shared" si="23"/>
        <v>#DIV/0!</v>
      </c>
      <c r="BA54" s="19" t="e">
        <f t="shared" si="9"/>
        <v>#DIV/0!</v>
      </c>
      <c r="BC54" s="24" t="e">
        <f t="shared" si="13"/>
        <v>#DIV/0!</v>
      </c>
      <c r="BL54" s="4">
        <f t="shared" si="24"/>
        <v>1.4771212547196624</v>
      </c>
      <c r="BM54" s="27">
        <v>30</v>
      </c>
      <c r="BN54" s="66">
        <v>112.9</v>
      </c>
      <c r="BO54" s="28">
        <f t="shared" si="14"/>
        <v>1995.1076845703678</v>
      </c>
      <c r="BP54" s="13">
        <f t="shared" si="15"/>
        <v>0</v>
      </c>
      <c r="BQ54" s="13" t="e">
        <f t="shared" si="16"/>
        <v>#DIV/0!</v>
      </c>
      <c r="BR54" s="8" t="e">
        <f t="shared" si="17"/>
        <v>#DIV/0!</v>
      </c>
      <c r="BS54" s="8">
        <f t="shared" si="25"/>
        <v>7.8355624446412895</v>
      </c>
      <c r="BT54" s="19" t="e">
        <f t="shared" si="10"/>
        <v>#DIV/0!</v>
      </c>
      <c r="BV54" s="24" t="e">
        <f t="shared" si="18"/>
        <v>#DIV/0!</v>
      </c>
      <c r="CD54" s="4">
        <f t="shared" si="26"/>
        <v>1.4771212547196624</v>
      </c>
      <c r="CE54" s="27">
        <v>30</v>
      </c>
      <c r="CF54" s="34"/>
      <c r="CG54" s="28">
        <f t="shared" si="19"/>
        <v>0</v>
      </c>
      <c r="CH54" s="13" t="e">
        <f t="shared" si="27"/>
        <v>#DIV/0!</v>
      </c>
      <c r="CI54" s="13" t="e">
        <f t="shared" si="28"/>
        <v>#DIV/0!</v>
      </c>
      <c r="CJ54" s="8" t="e">
        <f t="shared" si="20"/>
        <v>#DIV/0!</v>
      </c>
      <c r="CK54" s="8" t="e">
        <f t="shared" si="29"/>
        <v>#DIV/0!</v>
      </c>
      <c r="CL54" s="19" t="e">
        <f t="shared" si="11"/>
        <v>#DIV/0!</v>
      </c>
      <c r="CN54" s="24" t="e">
        <f t="shared" si="21"/>
        <v>#DIV/0!</v>
      </c>
    </row>
    <row r="55" spans="2:116" x14ac:dyDescent="0.3">
      <c r="AS55" s="4">
        <f t="shared" si="22"/>
        <v>1.4913616938342726</v>
      </c>
      <c r="AT55" s="27">
        <v>31</v>
      </c>
      <c r="AU55" s="63"/>
      <c r="AV55" s="28"/>
      <c r="AW55" s="13" t="e">
        <f t="shared" si="7"/>
        <v>#DIV/0!</v>
      </c>
      <c r="AX55" s="13" t="e">
        <f t="shared" si="8"/>
        <v>#DIV/0!</v>
      </c>
      <c r="AY55" s="8" t="e">
        <f t="shared" si="12"/>
        <v>#DIV/0!</v>
      </c>
      <c r="AZ55" s="8" t="e">
        <f t="shared" si="23"/>
        <v>#DIV/0!</v>
      </c>
      <c r="BA55" s="19" t="e">
        <f t="shared" si="9"/>
        <v>#DIV/0!</v>
      </c>
      <c r="BC55" s="24" t="e">
        <f t="shared" si="13"/>
        <v>#DIV/0!</v>
      </c>
      <c r="BL55" s="4">
        <f t="shared" si="24"/>
        <v>1.4913616938342726</v>
      </c>
      <c r="BM55" s="27">
        <v>31</v>
      </c>
      <c r="BN55" s="66">
        <v>112.8</v>
      </c>
      <c r="BO55" s="28">
        <f t="shared" si="14"/>
        <v>1993.3405387027237</v>
      </c>
      <c r="BP55" s="13">
        <f t="shared" si="15"/>
        <v>0</v>
      </c>
      <c r="BQ55" s="13" t="e">
        <f t="shared" si="16"/>
        <v>#DIV/0!</v>
      </c>
      <c r="BR55" s="8" t="e">
        <f t="shared" si="17"/>
        <v>#DIV/0!</v>
      </c>
      <c r="BS55" s="8">
        <f t="shared" si="25"/>
        <v>7.7538563829787304</v>
      </c>
      <c r="BT55" s="19" t="e">
        <f t="shared" si="10"/>
        <v>#DIV/0!</v>
      </c>
      <c r="BV55" s="24" t="e">
        <f t="shared" si="18"/>
        <v>#DIV/0!</v>
      </c>
      <c r="CD55" s="4">
        <f t="shared" si="26"/>
        <v>1.4913616938342726</v>
      </c>
      <c r="CE55" s="27">
        <v>31</v>
      </c>
      <c r="CF55" s="34"/>
      <c r="CG55" s="28">
        <f t="shared" si="19"/>
        <v>0</v>
      </c>
      <c r="CH55" s="13" t="e">
        <f t="shared" si="27"/>
        <v>#DIV/0!</v>
      </c>
      <c r="CI55" s="13" t="e">
        <f t="shared" si="28"/>
        <v>#DIV/0!</v>
      </c>
      <c r="CJ55" s="8" t="e">
        <f t="shared" si="20"/>
        <v>#DIV/0!</v>
      </c>
      <c r="CK55" s="8" t="e">
        <f t="shared" si="29"/>
        <v>#DIV/0!</v>
      </c>
      <c r="CL55" s="19" t="e">
        <f t="shared" si="11"/>
        <v>#DIV/0!</v>
      </c>
      <c r="CN55" s="24" t="e">
        <f t="shared" si="21"/>
        <v>#DIV/0!</v>
      </c>
    </row>
    <row r="56" spans="2:116" x14ac:dyDescent="0.3">
      <c r="B56" s="114" t="s">
        <v>129</v>
      </c>
      <c r="C56" s="114"/>
      <c r="D56" s="114"/>
      <c r="E56" s="8">
        <f>'[2]Ignition test'!$F$32</f>
        <v>0.22664789736333038</v>
      </c>
      <c r="F56" s="4" t="s">
        <v>26</v>
      </c>
      <c r="AS56" s="4">
        <f t="shared" si="22"/>
        <v>1.505149978319906</v>
      </c>
      <c r="AT56" s="27">
        <v>32</v>
      </c>
      <c r="AU56" s="63"/>
      <c r="AV56" s="28"/>
      <c r="AW56" s="13" t="e">
        <f t="shared" si="7"/>
        <v>#DIV/0!</v>
      </c>
      <c r="AX56" s="13" t="e">
        <f t="shared" si="8"/>
        <v>#DIV/0!</v>
      </c>
      <c r="AY56" s="8" t="e">
        <f t="shared" si="12"/>
        <v>#DIV/0!</v>
      </c>
      <c r="AZ56" s="8" t="e">
        <f t="shared" si="23"/>
        <v>#DIV/0!</v>
      </c>
      <c r="BA56" s="19" t="e">
        <f t="shared" si="9"/>
        <v>#DIV/0!</v>
      </c>
      <c r="BC56" s="24" t="e">
        <f t="shared" si="13"/>
        <v>#DIV/0!</v>
      </c>
      <c r="BL56" s="4">
        <f t="shared" si="24"/>
        <v>1.505149978319906</v>
      </c>
      <c r="BM56" s="27">
        <v>32</v>
      </c>
      <c r="BN56" s="66">
        <v>112.7</v>
      </c>
      <c r="BO56" s="28">
        <f t="shared" si="14"/>
        <v>1991.5733928350794</v>
      </c>
      <c r="BP56" s="13">
        <f t="shared" si="15"/>
        <v>0</v>
      </c>
      <c r="BQ56" s="13" t="e">
        <f t="shared" si="16"/>
        <v>#DIV/0!</v>
      </c>
      <c r="BR56" s="8" t="e">
        <f t="shared" si="17"/>
        <v>#DIV/0!</v>
      </c>
      <c r="BS56" s="8">
        <f t="shared" si="25"/>
        <v>7.6720053238686887</v>
      </c>
      <c r="BT56" s="19" t="e">
        <f t="shared" si="10"/>
        <v>#DIV/0!</v>
      </c>
      <c r="BV56" s="24" t="e">
        <f t="shared" si="18"/>
        <v>#DIV/0!</v>
      </c>
      <c r="CD56" s="4">
        <f t="shared" si="26"/>
        <v>1.505149978319906</v>
      </c>
      <c r="CE56" s="27">
        <v>32</v>
      </c>
      <c r="CF56" s="34"/>
      <c r="CG56" s="28">
        <f t="shared" si="19"/>
        <v>0</v>
      </c>
      <c r="CH56" s="13" t="e">
        <f t="shared" si="27"/>
        <v>#DIV/0!</v>
      </c>
      <c r="CI56" s="13" t="e">
        <f t="shared" si="28"/>
        <v>#DIV/0!</v>
      </c>
      <c r="CJ56" s="8" t="e">
        <f t="shared" si="20"/>
        <v>#DIV/0!</v>
      </c>
      <c r="CK56" s="8" t="e">
        <f t="shared" si="29"/>
        <v>#DIV/0!</v>
      </c>
      <c r="CL56" s="19" t="e">
        <f t="shared" si="11"/>
        <v>#DIV/0!</v>
      </c>
      <c r="CN56" s="24" t="e">
        <f t="shared" si="21"/>
        <v>#DIV/0!</v>
      </c>
    </row>
    <row r="57" spans="2:116" x14ac:dyDescent="0.3">
      <c r="B57" s="114" t="s">
        <v>130</v>
      </c>
      <c r="C57" s="114"/>
      <c r="D57" s="114"/>
      <c r="E57" s="8" t="e">
        <f>((100-C51)/100*E56)</f>
        <v>#DIV/0!</v>
      </c>
      <c r="F57" s="4" t="s">
        <v>26</v>
      </c>
      <c r="AS57" s="4">
        <f t="shared" si="22"/>
        <v>1.5185139398778875</v>
      </c>
      <c r="AT57" s="27">
        <v>33</v>
      </c>
      <c r="AU57" s="63"/>
      <c r="AV57" s="28"/>
      <c r="AW57" s="13" t="e">
        <f t="shared" si="7"/>
        <v>#DIV/0!</v>
      </c>
      <c r="AX57" s="13" t="e">
        <f t="shared" si="8"/>
        <v>#DIV/0!</v>
      </c>
      <c r="AY57" s="8" t="e">
        <f t="shared" si="12"/>
        <v>#DIV/0!</v>
      </c>
      <c r="AZ57" s="8" t="e">
        <f t="shared" si="23"/>
        <v>#DIV/0!</v>
      </c>
      <c r="BA57" s="19" t="e">
        <f t="shared" si="9"/>
        <v>#DIV/0!</v>
      </c>
      <c r="BC57" s="24" t="e">
        <f t="shared" si="13"/>
        <v>#DIV/0!</v>
      </c>
      <c r="BL57" s="4">
        <f t="shared" si="24"/>
        <v>1.5185139398778875</v>
      </c>
      <c r="BM57" s="27">
        <v>33</v>
      </c>
      <c r="BN57" s="66">
        <v>112.5</v>
      </c>
      <c r="BO57" s="28">
        <f t="shared" si="14"/>
        <v>1988.039101099791</v>
      </c>
      <c r="BP57" s="13">
        <f t="shared" si="15"/>
        <v>0</v>
      </c>
      <c r="BQ57" s="13" t="e">
        <f t="shared" si="16"/>
        <v>#DIV/0!</v>
      </c>
      <c r="BR57" s="8" t="e">
        <f t="shared" si="17"/>
        <v>#DIV/0!</v>
      </c>
      <c r="BS57" s="8">
        <f t="shared" si="25"/>
        <v>7.5078666666666756</v>
      </c>
      <c r="BT57" s="19" t="e">
        <f t="shared" si="10"/>
        <v>#DIV/0!</v>
      </c>
      <c r="BV57" s="24" t="e">
        <f t="shared" si="18"/>
        <v>#DIV/0!</v>
      </c>
      <c r="CD57" s="4">
        <f t="shared" si="26"/>
        <v>1.5185139398778875</v>
      </c>
      <c r="CE57" s="27">
        <v>33</v>
      </c>
      <c r="CF57" s="34"/>
      <c r="CG57" s="28">
        <f t="shared" si="19"/>
        <v>0</v>
      </c>
      <c r="CH57" s="13" t="e">
        <f t="shared" si="27"/>
        <v>#DIV/0!</v>
      </c>
      <c r="CI57" s="13" t="e">
        <f t="shared" si="28"/>
        <v>#DIV/0!</v>
      </c>
      <c r="CJ57" s="8" t="e">
        <f t="shared" si="20"/>
        <v>#DIV/0!</v>
      </c>
      <c r="CK57" s="8" t="e">
        <f t="shared" si="29"/>
        <v>#DIV/0!</v>
      </c>
      <c r="CL57" s="19" t="e">
        <f t="shared" si="11"/>
        <v>#DIV/0!</v>
      </c>
      <c r="CN57" s="24" t="e">
        <f t="shared" si="21"/>
        <v>#DIV/0!</v>
      </c>
    </row>
    <row r="58" spans="2:116" x14ac:dyDescent="0.3">
      <c r="AS58" s="4">
        <f t="shared" si="22"/>
        <v>1.5314789170422551</v>
      </c>
      <c r="AT58" s="27">
        <v>34</v>
      </c>
      <c r="AU58" s="63"/>
      <c r="AV58" s="28"/>
      <c r="AW58" s="13" t="e">
        <f t="shared" si="7"/>
        <v>#DIV/0!</v>
      </c>
      <c r="AX58" s="13" t="e">
        <f t="shared" si="8"/>
        <v>#DIV/0!</v>
      </c>
      <c r="AY58" s="8" t="e">
        <f t="shared" si="12"/>
        <v>#DIV/0!</v>
      </c>
      <c r="AZ58" s="8" t="e">
        <f t="shared" si="23"/>
        <v>#DIV/0!</v>
      </c>
      <c r="BA58" s="19" t="e">
        <f t="shared" si="9"/>
        <v>#DIV/0!</v>
      </c>
      <c r="BC58" s="24" t="e">
        <f t="shared" si="13"/>
        <v>#DIV/0!</v>
      </c>
      <c r="BL58" s="4">
        <f t="shared" si="24"/>
        <v>1.5314789170422551</v>
      </c>
      <c r="BM58" s="27">
        <v>34</v>
      </c>
      <c r="BN58" s="66">
        <v>112.4</v>
      </c>
      <c r="BO58" s="28">
        <f t="shared" si="14"/>
        <v>1986.2719552321466</v>
      </c>
      <c r="BP58" s="13">
        <f t="shared" si="15"/>
        <v>0</v>
      </c>
      <c r="BQ58" s="13" t="e">
        <f t="shared" si="16"/>
        <v>#DIV/0!</v>
      </c>
      <c r="BR58" s="8" t="e">
        <f t="shared" si="17"/>
        <v>#DIV/0!</v>
      </c>
      <c r="BS58" s="8">
        <f t="shared" si="25"/>
        <v>7.4255782918149604</v>
      </c>
      <c r="BT58" s="19" t="e">
        <f t="shared" si="10"/>
        <v>#DIV/0!</v>
      </c>
      <c r="BV58" s="24" t="e">
        <f t="shared" si="18"/>
        <v>#DIV/0!</v>
      </c>
      <c r="CD58" s="4">
        <f t="shared" si="26"/>
        <v>1.5314789170422551</v>
      </c>
      <c r="CE58" s="27">
        <v>34</v>
      </c>
      <c r="CF58" s="34"/>
      <c r="CG58" s="28">
        <f t="shared" si="19"/>
        <v>0</v>
      </c>
      <c r="CH58" s="13" t="e">
        <f t="shared" si="27"/>
        <v>#DIV/0!</v>
      </c>
      <c r="CI58" s="13" t="e">
        <f t="shared" si="28"/>
        <v>#DIV/0!</v>
      </c>
      <c r="CJ58" s="8" t="e">
        <f t="shared" si="20"/>
        <v>#DIV/0!</v>
      </c>
      <c r="CK58" s="8" t="e">
        <f t="shared" si="29"/>
        <v>#DIV/0!</v>
      </c>
      <c r="CL58" s="19" t="e">
        <f t="shared" si="11"/>
        <v>#DIV/0!</v>
      </c>
      <c r="CN58" s="24" t="e">
        <f t="shared" si="21"/>
        <v>#DIV/0!</v>
      </c>
    </row>
    <row r="59" spans="2:116" x14ac:dyDescent="0.3">
      <c r="B59" s="114" t="s">
        <v>131</v>
      </c>
      <c r="C59" s="114"/>
      <c r="D59" s="114"/>
      <c r="E59" s="154"/>
      <c r="AS59" s="4">
        <f t="shared" si="22"/>
        <v>1.5440680443502757</v>
      </c>
      <c r="AT59" s="27">
        <v>35</v>
      </c>
      <c r="AU59" s="63"/>
      <c r="AV59" s="28"/>
      <c r="AW59" s="13" t="e">
        <f t="shared" si="7"/>
        <v>#DIV/0!</v>
      </c>
      <c r="AX59" s="13" t="e">
        <f t="shared" si="8"/>
        <v>#DIV/0!</v>
      </c>
      <c r="AY59" s="8" t="e">
        <f t="shared" si="12"/>
        <v>#DIV/0!</v>
      </c>
      <c r="AZ59" s="8" t="e">
        <f t="shared" si="23"/>
        <v>#DIV/0!</v>
      </c>
      <c r="BA59" s="19" t="e">
        <f t="shared" si="9"/>
        <v>#DIV/0!</v>
      </c>
      <c r="BC59" s="24" t="e">
        <f t="shared" si="13"/>
        <v>#DIV/0!</v>
      </c>
      <c r="BL59" s="4">
        <f t="shared" si="24"/>
        <v>1.5440680443502757</v>
      </c>
      <c r="BM59" s="27">
        <v>35</v>
      </c>
      <c r="BN59" s="66">
        <v>112.3</v>
      </c>
      <c r="BO59" s="28">
        <f t="shared" si="14"/>
        <v>1984.5048093645025</v>
      </c>
      <c r="BP59" s="13">
        <f t="shared" si="15"/>
        <v>0</v>
      </c>
      <c r="BQ59" s="13" t="e">
        <f t="shared" si="16"/>
        <v>#DIV/0!</v>
      </c>
      <c r="BR59" s="8" t="e">
        <f t="shared" si="17"/>
        <v>#DIV/0!</v>
      </c>
      <c r="BS59" s="8">
        <f t="shared" si="25"/>
        <v>7.3431433659839769</v>
      </c>
      <c r="BT59" s="19" t="e">
        <f t="shared" si="10"/>
        <v>#DIV/0!</v>
      </c>
      <c r="BV59" s="24" t="e">
        <f t="shared" si="18"/>
        <v>#DIV/0!</v>
      </c>
      <c r="CD59" s="4">
        <f t="shared" si="26"/>
        <v>1.5440680443502757</v>
      </c>
      <c r="CE59" s="27">
        <v>35</v>
      </c>
      <c r="CF59" s="34"/>
      <c r="CG59" s="28">
        <f t="shared" si="19"/>
        <v>0</v>
      </c>
      <c r="CH59" s="13" t="e">
        <f t="shared" si="27"/>
        <v>#DIV/0!</v>
      </c>
      <c r="CI59" s="13" t="e">
        <f t="shared" si="28"/>
        <v>#DIV/0!</v>
      </c>
      <c r="CJ59" s="8" t="e">
        <f t="shared" si="20"/>
        <v>#DIV/0!</v>
      </c>
      <c r="CK59" s="8" t="e">
        <f t="shared" si="29"/>
        <v>#DIV/0!</v>
      </c>
      <c r="CL59" s="19" t="e">
        <f t="shared" si="11"/>
        <v>#DIV/0!</v>
      </c>
      <c r="CN59" s="24" t="e">
        <f t="shared" si="21"/>
        <v>#DIV/0!</v>
      </c>
    </row>
    <row r="60" spans="2:116" x14ac:dyDescent="0.3">
      <c r="AS60" s="4">
        <f t="shared" si="22"/>
        <v>1.5563025007672873</v>
      </c>
      <c r="AT60" s="27">
        <v>36</v>
      </c>
      <c r="AU60" s="63"/>
      <c r="AV60" s="28"/>
      <c r="AW60" s="13" t="e">
        <f t="shared" si="7"/>
        <v>#DIV/0!</v>
      </c>
      <c r="AX60" s="13" t="e">
        <f t="shared" si="8"/>
        <v>#DIV/0!</v>
      </c>
      <c r="AY60" s="8" t="e">
        <f t="shared" si="12"/>
        <v>#DIV/0!</v>
      </c>
      <c r="AZ60" s="8" t="e">
        <f t="shared" si="23"/>
        <v>#DIV/0!</v>
      </c>
      <c r="BA60" s="19" t="e">
        <f t="shared" si="9"/>
        <v>#DIV/0!</v>
      </c>
      <c r="BC60" s="24" t="e">
        <f t="shared" si="13"/>
        <v>#DIV/0!</v>
      </c>
      <c r="BL60" s="4">
        <f t="shared" si="24"/>
        <v>1.5563025007672873</v>
      </c>
      <c r="BM60" s="27">
        <v>36</v>
      </c>
      <c r="BN60" s="66">
        <v>112.2</v>
      </c>
      <c r="BO60" s="28">
        <f t="shared" si="14"/>
        <v>1982.7376634968582</v>
      </c>
      <c r="BP60" s="13">
        <f t="shared" si="15"/>
        <v>0</v>
      </c>
      <c r="BQ60" s="13" t="e">
        <f t="shared" si="16"/>
        <v>#DIV/0!</v>
      </c>
      <c r="BR60" s="8" t="e">
        <f t="shared" si="17"/>
        <v>#DIV/0!</v>
      </c>
      <c r="BS60" s="8">
        <f t="shared" si="25"/>
        <v>7.260561497326214</v>
      </c>
      <c r="BT60" s="19" t="e">
        <f t="shared" si="10"/>
        <v>#DIV/0!</v>
      </c>
      <c r="BV60" s="24" t="e">
        <f t="shared" si="18"/>
        <v>#DIV/0!</v>
      </c>
      <c r="CD60" s="4">
        <f t="shared" si="26"/>
        <v>1.5563025007672873</v>
      </c>
      <c r="CE60" s="27">
        <v>36</v>
      </c>
      <c r="CF60" s="34"/>
      <c r="CG60" s="28">
        <f t="shared" si="19"/>
        <v>0</v>
      </c>
      <c r="CH60" s="13" t="e">
        <f t="shared" si="27"/>
        <v>#DIV/0!</v>
      </c>
      <c r="CI60" s="13" t="e">
        <f t="shared" si="28"/>
        <v>#DIV/0!</v>
      </c>
      <c r="CJ60" s="8" t="e">
        <f t="shared" si="20"/>
        <v>#DIV/0!</v>
      </c>
      <c r="CK60" s="8" t="e">
        <f t="shared" si="29"/>
        <v>#DIV/0!</v>
      </c>
      <c r="CL60" s="19" t="e">
        <f t="shared" si="11"/>
        <v>#DIV/0!</v>
      </c>
      <c r="CN60" s="24" t="e">
        <f t="shared" si="21"/>
        <v>#DIV/0!</v>
      </c>
    </row>
    <row r="61" spans="2:116" x14ac:dyDescent="0.3">
      <c r="AS61" s="4">
        <f t="shared" si="22"/>
        <v>1.568201724066995</v>
      </c>
      <c r="AT61" s="27">
        <v>37</v>
      </c>
      <c r="AU61" s="63"/>
      <c r="AV61" s="28"/>
      <c r="AW61" s="13" t="e">
        <f t="shared" si="7"/>
        <v>#DIV/0!</v>
      </c>
      <c r="AX61" s="13" t="e">
        <f t="shared" si="8"/>
        <v>#DIV/0!</v>
      </c>
      <c r="AY61" s="8" t="e">
        <f t="shared" si="12"/>
        <v>#DIV/0!</v>
      </c>
      <c r="AZ61" s="8" t="e">
        <f t="shared" si="23"/>
        <v>#DIV/0!</v>
      </c>
      <c r="BA61" s="19" t="e">
        <f t="shared" si="9"/>
        <v>#DIV/0!</v>
      </c>
      <c r="BC61" s="24" t="e">
        <f t="shared" si="13"/>
        <v>#DIV/0!</v>
      </c>
      <c r="BL61" s="4">
        <f t="shared" si="24"/>
        <v>1.568201724066995</v>
      </c>
      <c r="BM61" s="27">
        <v>37</v>
      </c>
      <c r="BN61" s="66">
        <v>112</v>
      </c>
      <c r="BO61" s="28">
        <f t="shared" si="14"/>
        <v>1979.2033717615698</v>
      </c>
      <c r="BP61" s="13">
        <f t="shared" si="15"/>
        <v>0</v>
      </c>
      <c r="BQ61" s="13" t="e">
        <f t="shared" si="16"/>
        <v>#DIV/0!</v>
      </c>
      <c r="BR61" s="8" t="e">
        <f t="shared" si="17"/>
        <v>#DIV/0!</v>
      </c>
      <c r="BS61" s="8">
        <f t="shared" si="25"/>
        <v>7.0949553571428652</v>
      </c>
      <c r="BT61" s="19" t="e">
        <f t="shared" si="10"/>
        <v>#DIV/0!</v>
      </c>
      <c r="BV61" s="24" t="e">
        <f t="shared" si="18"/>
        <v>#DIV/0!</v>
      </c>
      <c r="CD61" s="4">
        <f t="shared" si="26"/>
        <v>1.568201724066995</v>
      </c>
      <c r="CE61" s="27">
        <v>37</v>
      </c>
      <c r="CF61" s="34"/>
      <c r="CG61" s="28">
        <f t="shared" si="19"/>
        <v>0</v>
      </c>
      <c r="CH61" s="13" t="e">
        <f t="shared" si="27"/>
        <v>#DIV/0!</v>
      </c>
      <c r="CI61" s="13" t="e">
        <f t="shared" si="28"/>
        <v>#DIV/0!</v>
      </c>
      <c r="CJ61" s="8" t="e">
        <f t="shared" si="20"/>
        <v>#DIV/0!</v>
      </c>
      <c r="CK61" s="8" t="e">
        <f t="shared" si="29"/>
        <v>#DIV/0!</v>
      </c>
      <c r="CL61" s="19" t="e">
        <f t="shared" si="11"/>
        <v>#DIV/0!</v>
      </c>
      <c r="CN61" s="24" t="e">
        <f t="shared" si="21"/>
        <v>#DIV/0!</v>
      </c>
    </row>
    <row r="62" spans="2:116" x14ac:dyDescent="0.3">
      <c r="AS62" s="4">
        <f t="shared" si="22"/>
        <v>1.5797835966168101</v>
      </c>
      <c r="AT62" s="27">
        <v>38</v>
      </c>
      <c r="AU62" s="63"/>
      <c r="AV62" s="28"/>
      <c r="AW62" s="13" t="e">
        <f t="shared" si="7"/>
        <v>#DIV/0!</v>
      </c>
      <c r="AX62" s="13" t="e">
        <f t="shared" si="8"/>
        <v>#DIV/0!</v>
      </c>
      <c r="AY62" s="8" t="e">
        <f t="shared" si="12"/>
        <v>#DIV/0!</v>
      </c>
      <c r="AZ62" s="8" t="e">
        <f t="shared" si="23"/>
        <v>#DIV/0!</v>
      </c>
      <c r="BA62" s="19" t="e">
        <f t="shared" si="9"/>
        <v>#DIV/0!</v>
      </c>
      <c r="BC62" s="24" t="e">
        <f t="shared" si="13"/>
        <v>#DIV/0!</v>
      </c>
      <c r="BL62" s="4">
        <f t="shared" si="24"/>
        <v>1.5797835966168101</v>
      </c>
      <c r="BM62" s="27">
        <v>38</v>
      </c>
      <c r="BN62" s="66">
        <v>111.9</v>
      </c>
      <c r="BO62" s="28">
        <f t="shared" si="14"/>
        <v>1977.4362258939254</v>
      </c>
      <c r="BP62" s="13">
        <f t="shared" si="15"/>
        <v>0</v>
      </c>
      <c r="BQ62" s="13" t="e">
        <f t="shared" si="16"/>
        <v>#DIV/0!</v>
      </c>
      <c r="BR62" s="8" t="e">
        <f t="shared" si="17"/>
        <v>#DIV/0!</v>
      </c>
      <c r="BS62" s="8">
        <f t="shared" si="25"/>
        <v>7.0119302949061799</v>
      </c>
      <c r="BT62" s="19" t="e">
        <f t="shared" si="10"/>
        <v>#DIV/0!</v>
      </c>
      <c r="BV62" s="24" t="e">
        <f t="shared" si="18"/>
        <v>#DIV/0!</v>
      </c>
      <c r="CD62" s="4">
        <f t="shared" si="26"/>
        <v>1.5797835966168101</v>
      </c>
      <c r="CE62" s="27">
        <v>38</v>
      </c>
      <c r="CF62" s="34"/>
      <c r="CG62" s="28">
        <f t="shared" si="19"/>
        <v>0</v>
      </c>
      <c r="CH62" s="13" t="e">
        <f t="shared" si="27"/>
        <v>#DIV/0!</v>
      </c>
      <c r="CI62" s="13" t="e">
        <f t="shared" si="28"/>
        <v>#DIV/0!</v>
      </c>
      <c r="CJ62" s="8" t="e">
        <f t="shared" si="20"/>
        <v>#DIV/0!</v>
      </c>
      <c r="CK62" s="8" t="e">
        <f t="shared" si="29"/>
        <v>#DIV/0!</v>
      </c>
      <c r="CL62" s="19" t="e">
        <f t="shared" si="11"/>
        <v>#DIV/0!</v>
      </c>
      <c r="CN62" s="24" t="e">
        <f t="shared" si="21"/>
        <v>#DIV/0!</v>
      </c>
      <c r="DC62" s="155" t="s">
        <v>132</v>
      </c>
      <c r="DD62" s="156"/>
      <c r="DE62" s="156"/>
      <c r="DF62" s="157"/>
      <c r="DG62" s="152" t="s">
        <v>133</v>
      </c>
      <c r="DH62" s="152"/>
      <c r="DI62" s="152"/>
      <c r="DJ62" s="152"/>
      <c r="DK62" s="152"/>
      <c r="DL62" s="152"/>
    </row>
    <row r="63" spans="2:116" ht="16.2" x14ac:dyDescent="0.3">
      <c r="AS63" s="4">
        <f t="shared" si="22"/>
        <v>1.5910646070264991</v>
      </c>
      <c r="AT63" s="27">
        <v>39</v>
      </c>
      <c r="AU63" s="63"/>
      <c r="AV63" s="28"/>
      <c r="AW63" s="13" t="e">
        <f t="shared" si="7"/>
        <v>#DIV/0!</v>
      </c>
      <c r="AX63" s="13" t="e">
        <f t="shared" si="8"/>
        <v>#DIV/0!</v>
      </c>
      <c r="AY63" s="8" t="e">
        <f t="shared" si="12"/>
        <v>#DIV/0!</v>
      </c>
      <c r="AZ63" s="8" t="e">
        <f t="shared" si="23"/>
        <v>#DIV/0!</v>
      </c>
      <c r="BA63" s="19" t="e">
        <f t="shared" si="9"/>
        <v>#DIV/0!</v>
      </c>
      <c r="BC63" s="24" t="e">
        <f t="shared" si="13"/>
        <v>#DIV/0!</v>
      </c>
      <c r="BL63" s="4">
        <f t="shared" si="24"/>
        <v>1.5910646070264991</v>
      </c>
      <c r="BM63" s="27">
        <v>39</v>
      </c>
      <c r="BN63" s="66">
        <v>111.8</v>
      </c>
      <c r="BO63" s="28">
        <f t="shared" si="14"/>
        <v>1975.6690800262811</v>
      </c>
      <c r="BP63" s="13">
        <f t="shared" si="15"/>
        <v>0</v>
      </c>
      <c r="BQ63" s="13" t="e">
        <f t="shared" si="16"/>
        <v>#DIV/0!</v>
      </c>
      <c r="BR63" s="8" t="e">
        <f t="shared" si="17"/>
        <v>#DIV/0!</v>
      </c>
      <c r="BS63" s="8">
        <f t="shared" si="25"/>
        <v>6.9287567084078781</v>
      </c>
      <c r="BT63" s="19" t="e">
        <f t="shared" si="10"/>
        <v>#DIV/0!</v>
      </c>
      <c r="BV63" s="24" t="e">
        <f t="shared" si="18"/>
        <v>#DIV/0!</v>
      </c>
      <c r="CD63" s="4">
        <f t="shared" si="26"/>
        <v>1.5910646070264991</v>
      </c>
      <c r="CE63" s="27">
        <v>39</v>
      </c>
      <c r="CF63" s="34"/>
      <c r="CG63" s="28">
        <f t="shared" si="19"/>
        <v>0</v>
      </c>
      <c r="CH63" s="13" t="e">
        <f t="shared" si="27"/>
        <v>#DIV/0!</v>
      </c>
      <c r="CI63" s="13" t="e">
        <f t="shared" si="28"/>
        <v>#DIV/0!</v>
      </c>
      <c r="CJ63" s="8" t="e">
        <f t="shared" si="20"/>
        <v>#DIV/0!</v>
      </c>
      <c r="CK63" s="8" t="e">
        <f t="shared" si="29"/>
        <v>#DIV/0!</v>
      </c>
      <c r="CL63" s="19" t="e">
        <f t="shared" si="11"/>
        <v>#DIV/0!</v>
      </c>
      <c r="CN63" s="24" t="e">
        <f t="shared" si="21"/>
        <v>#DIV/0!</v>
      </c>
      <c r="DC63" s="150" t="s">
        <v>134</v>
      </c>
      <c r="DD63" s="150"/>
      <c r="DE63" s="150"/>
      <c r="DF63" s="150"/>
      <c r="DG63" s="158">
        <f>AX8</f>
        <v>2.5579999999999998</v>
      </c>
      <c r="DH63" s="158"/>
      <c r="DI63" s="158"/>
      <c r="DJ63" s="158"/>
      <c r="DK63" s="158"/>
      <c r="DL63" s="158"/>
    </row>
    <row r="64" spans="2:116" x14ac:dyDescent="0.3">
      <c r="AS64" s="4">
        <f t="shared" si="22"/>
        <v>1.6020599913279623</v>
      </c>
      <c r="AT64" s="27">
        <v>40</v>
      </c>
      <c r="AU64" s="63"/>
      <c r="AV64" s="28"/>
      <c r="AW64" s="13" t="e">
        <f t="shared" si="7"/>
        <v>#DIV/0!</v>
      </c>
      <c r="AX64" s="13" t="e">
        <f t="shared" si="8"/>
        <v>#DIV/0!</v>
      </c>
      <c r="AY64" s="8" t="e">
        <f t="shared" si="12"/>
        <v>#DIV/0!</v>
      </c>
      <c r="AZ64" s="8" t="e">
        <f t="shared" si="23"/>
        <v>#DIV/0!</v>
      </c>
      <c r="BA64" s="19" t="e">
        <f t="shared" si="9"/>
        <v>#DIV/0!</v>
      </c>
      <c r="BC64" s="24" t="e">
        <f t="shared" si="13"/>
        <v>#DIV/0!</v>
      </c>
      <c r="BL64" s="4">
        <f t="shared" si="24"/>
        <v>1.6020599913279623</v>
      </c>
      <c r="BM64" s="27">
        <v>40</v>
      </c>
      <c r="BN64" s="66">
        <v>111.7</v>
      </c>
      <c r="BO64" s="28">
        <f t="shared" si="14"/>
        <v>1973.901934158637</v>
      </c>
      <c r="BP64" s="13">
        <f t="shared" si="15"/>
        <v>0</v>
      </c>
      <c r="BQ64" s="13" t="e">
        <f t="shared" si="16"/>
        <v>#DIV/0!</v>
      </c>
      <c r="BR64" s="8" t="e">
        <f t="shared" si="17"/>
        <v>#DIV/0!</v>
      </c>
      <c r="BS64" s="8">
        <f t="shared" si="25"/>
        <v>6.8454341987466538</v>
      </c>
      <c r="BT64" s="19" t="e">
        <f t="shared" si="10"/>
        <v>#DIV/0!</v>
      </c>
      <c r="BV64" s="24" t="e">
        <f t="shared" si="18"/>
        <v>#DIV/0!</v>
      </c>
      <c r="CD64" s="4">
        <f t="shared" si="26"/>
        <v>1.6020599913279623</v>
      </c>
      <c r="CE64" s="27">
        <v>40</v>
      </c>
      <c r="CF64" s="34"/>
      <c r="CG64" s="28">
        <f t="shared" si="19"/>
        <v>0</v>
      </c>
      <c r="CH64" s="13" t="e">
        <f t="shared" si="27"/>
        <v>#DIV/0!</v>
      </c>
      <c r="CI64" s="13" t="e">
        <f t="shared" si="28"/>
        <v>#DIV/0!</v>
      </c>
      <c r="CJ64" s="8" t="e">
        <f t="shared" si="20"/>
        <v>#DIV/0!</v>
      </c>
      <c r="CK64" s="8" t="e">
        <f t="shared" si="29"/>
        <v>#DIV/0!</v>
      </c>
      <c r="CL64" s="19" t="e">
        <f t="shared" si="11"/>
        <v>#DIV/0!</v>
      </c>
      <c r="CN64" s="24" t="e">
        <f t="shared" si="21"/>
        <v>#DIV/0!</v>
      </c>
      <c r="DC64" s="150" t="s">
        <v>135</v>
      </c>
      <c r="DD64" s="150"/>
      <c r="DE64" s="150"/>
      <c r="DF64" s="150"/>
      <c r="DG64" s="151">
        <v>1</v>
      </c>
      <c r="DH64" s="151"/>
      <c r="DI64" s="152">
        <v>2</v>
      </c>
      <c r="DJ64" s="152"/>
      <c r="DK64" s="151">
        <v>3</v>
      </c>
      <c r="DL64" s="151"/>
    </row>
    <row r="65" spans="45:121" ht="17.55" customHeight="1" x14ac:dyDescent="0.3">
      <c r="AS65" s="4">
        <f t="shared" si="22"/>
        <v>1.6127838567197355</v>
      </c>
      <c r="AT65" s="27">
        <v>41</v>
      </c>
      <c r="AU65" s="63"/>
      <c r="AV65" s="28"/>
      <c r="AW65" s="13" t="e">
        <f t="shared" si="7"/>
        <v>#DIV/0!</v>
      </c>
      <c r="AX65" s="13" t="e">
        <f t="shared" si="8"/>
        <v>#DIV/0!</v>
      </c>
      <c r="AY65" s="8" t="e">
        <f t="shared" si="12"/>
        <v>#DIV/0!</v>
      </c>
      <c r="AZ65" s="8" t="e">
        <f t="shared" si="23"/>
        <v>#DIV/0!</v>
      </c>
      <c r="BA65" s="19" t="e">
        <f t="shared" si="9"/>
        <v>#DIV/0!</v>
      </c>
      <c r="BC65" s="24" t="e">
        <f t="shared" si="13"/>
        <v>#DIV/0!</v>
      </c>
      <c r="BL65" s="4">
        <f t="shared" si="24"/>
        <v>1.6127838567197355</v>
      </c>
      <c r="BM65" s="27">
        <v>41</v>
      </c>
      <c r="BN65" s="66">
        <v>111.6</v>
      </c>
      <c r="BO65" s="28">
        <f t="shared" si="14"/>
        <v>1972.1347882909927</v>
      </c>
      <c r="BP65" s="13">
        <f t="shared" si="15"/>
        <v>0</v>
      </c>
      <c r="BQ65" s="13" t="e">
        <f t="shared" si="16"/>
        <v>#DIV/0!</v>
      </c>
      <c r="BR65" s="8" t="e">
        <f t="shared" si="17"/>
        <v>#DIV/0!</v>
      </c>
      <c r="BS65" s="8">
        <f t="shared" si="25"/>
        <v>6.7619623655914021</v>
      </c>
      <c r="BT65" s="19" t="e">
        <f t="shared" si="10"/>
        <v>#DIV/0!</v>
      </c>
      <c r="BV65" s="24" t="e">
        <f t="shared" si="18"/>
        <v>#DIV/0!</v>
      </c>
      <c r="CD65" s="4">
        <f t="shared" si="26"/>
        <v>1.6127838567197355</v>
      </c>
      <c r="CE65" s="27">
        <v>41</v>
      </c>
      <c r="CF65" s="34"/>
      <c r="CG65" s="28">
        <f t="shared" si="19"/>
        <v>0</v>
      </c>
      <c r="CH65" s="13" t="e">
        <f t="shared" si="27"/>
        <v>#DIV/0!</v>
      </c>
      <c r="CI65" s="13" t="e">
        <f t="shared" si="28"/>
        <v>#DIV/0!</v>
      </c>
      <c r="CJ65" s="8" t="e">
        <f t="shared" si="20"/>
        <v>#DIV/0!</v>
      </c>
      <c r="CK65" s="8" t="e">
        <f t="shared" si="29"/>
        <v>#DIV/0!</v>
      </c>
      <c r="CL65" s="19" t="e">
        <f t="shared" si="11"/>
        <v>#DIV/0!</v>
      </c>
      <c r="CN65" s="24" t="e">
        <f t="shared" si="21"/>
        <v>#DIV/0!</v>
      </c>
      <c r="DC65" s="150" t="s">
        <v>136</v>
      </c>
      <c r="DD65" s="150"/>
      <c r="DE65" s="150"/>
      <c r="DF65" s="150"/>
      <c r="DG65" s="153">
        <f>AA7</f>
        <v>0</v>
      </c>
      <c r="DH65" s="153"/>
      <c r="DI65" s="153">
        <f>AA8</f>
        <v>0</v>
      </c>
      <c r="DJ65" s="153"/>
      <c r="DK65" s="153">
        <f>AA9</f>
        <v>0</v>
      </c>
      <c r="DL65" s="153"/>
    </row>
    <row r="66" spans="45:121" ht="15.6" x14ac:dyDescent="0.3">
      <c r="AS66" s="4">
        <f t="shared" si="22"/>
        <v>1.6232492903979006</v>
      </c>
      <c r="AT66" s="27">
        <v>42</v>
      </c>
      <c r="AU66" s="63"/>
      <c r="AV66" s="28"/>
      <c r="AW66" s="13" t="e">
        <f t="shared" si="7"/>
        <v>#DIV/0!</v>
      </c>
      <c r="AX66" s="13" t="e">
        <f t="shared" si="8"/>
        <v>#DIV/0!</v>
      </c>
      <c r="AY66" s="8" t="e">
        <f t="shared" si="12"/>
        <v>#DIV/0!</v>
      </c>
      <c r="AZ66" s="8" t="e">
        <f t="shared" si="23"/>
        <v>#DIV/0!</v>
      </c>
      <c r="BA66" s="19" t="e">
        <f t="shared" si="9"/>
        <v>#DIV/0!</v>
      </c>
      <c r="BC66" s="24" t="e">
        <f t="shared" si="13"/>
        <v>#DIV/0!</v>
      </c>
      <c r="BL66" s="4">
        <f t="shared" si="24"/>
        <v>1.6232492903979006</v>
      </c>
      <c r="BM66" s="27">
        <v>42</v>
      </c>
      <c r="BN66" s="66">
        <v>111.5</v>
      </c>
      <c r="BO66" s="28">
        <f t="shared" si="14"/>
        <v>1970.3676424233483</v>
      </c>
      <c r="BP66" s="13">
        <f t="shared" si="15"/>
        <v>0</v>
      </c>
      <c r="BQ66" s="13" t="e">
        <f t="shared" si="16"/>
        <v>#DIV/0!</v>
      </c>
      <c r="BR66" s="8" t="e">
        <f t="shared" si="17"/>
        <v>#DIV/0!</v>
      </c>
      <c r="BS66" s="8">
        <f t="shared" si="25"/>
        <v>6.6783408071748971</v>
      </c>
      <c r="BT66" s="19" t="e">
        <f t="shared" si="10"/>
        <v>#DIV/0!</v>
      </c>
      <c r="BV66" s="24" t="e">
        <f t="shared" si="18"/>
        <v>#DIV/0!</v>
      </c>
      <c r="CD66" s="4">
        <f t="shared" si="26"/>
        <v>1.6232492903979006</v>
      </c>
      <c r="CE66" s="27">
        <v>42</v>
      </c>
      <c r="CF66" s="34"/>
      <c r="CG66" s="28">
        <f t="shared" si="19"/>
        <v>0</v>
      </c>
      <c r="CH66" s="13" t="e">
        <f t="shared" si="27"/>
        <v>#DIV/0!</v>
      </c>
      <c r="CI66" s="13" t="e">
        <f t="shared" si="28"/>
        <v>#DIV/0!</v>
      </c>
      <c r="CJ66" s="8" t="e">
        <f t="shared" si="20"/>
        <v>#DIV/0!</v>
      </c>
      <c r="CK66" s="8" t="e">
        <f t="shared" si="29"/>
        <v>#DIV/0!</v>
      </c>
      <c r="CL66" s="19" t="e">
        <f t="shared" si="11"/>
        <v>#DIV/0!</v>
      </c>
      <c r="CN66" s="24" t="e">
        <f t="shared" si="21"/>
        <v>#DIV/0!</v>
      </c>
      <c r="DC66" s="155" t="s">
        <v>137</v>
      </c>
      <c r="DD66" s="156"/>
      <c r="DE66" s="156"/>
      <c r="DF66" s="157"/>
      <c r="DG66" s="160">
        <v>10</v>
      </c>
      <c r="DH66" s="161"/>
      <c r="DI66" s="161"/>
      <c r="DJ66" s="161"/>
      <c r="DK66" s="161"/>
      <c r="DL66" s="162"/>
    </row>
    <row r="67" spans="45:121" ht="15.6" x14ac:dyDescent="0.3">
      <c r="AS67" s="4">
        <f t="shared" si="22"/>
        <v>1.6334684555795864</v>
      </c>
      <c r="AT67" s="27">
        <v>43</v>
      </c>
      <c r="AU67" s="63"/>
      <c r="AV67" s="28"/>
      <c r="AW67" s="13" t="e">
        <f t="shared" si="7"/>
        <v>#DIV/0!</v>
      </c>
      <c r="AX67" s="13" t="e">
        <f t="shared" si="8"/>
        <v>#DIV/0!</v>
      </c>
      <c r="AY67" s="8" t="e">
        <f t="shared" si="12"/>
        <v>#DIV/0!</v>
      </c>
      <c r="AZ67" s="8" t="e">
        <f t="shared" si="23"/>
        <v>#DIV/0!</v>
      </c>
      <c r="BA67" s="19" t="e">
        <f t="shared" si="9"/>
        <v>#DIV/0!</v>
      </c>
      <c r="BC67" s="24" t="e">
        <f t="shared" si="13"/>
        <v>#DIV/0!</v>
      </c>
      <c r="BL67" s="4">
        <f t="shared" si="24"/>
        <v>1.6334684555795864</v>
      </c>
      <c r="BM67" s="27">
        <v>43</v>
      </c>
      <c r="BN67" s="66">
        <v>111.4</v>
      </c>
      <c r="BO67" s="28">
        <f t="shared" si="14"/>
        <v>1968.6004965557042</v>
      </c>
      <c r="BP67" s="13">
        <f t="shared" si="15"/>
        <v>0</v>
      </c>
      <c r="BQ67" s="13" t="e">
        <f t="shared" si="16"/>
        <v>#DIV/0!</v>
      </c>
      <c r="BR67" s="8" t="e">
        <f t="shared" si="17"/>
        <v>#DIV/0!</v>
      </c>
      <c r="BS67" s="8">
        <f t="shared" si="25"/>
        <v>6.5945691202872663</v>
      </c>
      <c r="BT67" s="19" t="e">
        <f t="shared" si="10"/>
        <v>#DIV/0!</v>
      </c>
      <c r="BV67" s="24" t="e">
        <f t="shared" si="18"/>
        <v>#DIV/0!</v>
      </c>
      <c r="CD67" s="4">
        <f t="shared" si="26"/>
        <v>1.6334684555795864</v>
      </c>
      <c r="CE67" s="27">
        <v>43</v>
      </c>
      <c r="CF67" s="34"/>
      <c r="CG67" s="28">
        <f t="shared" si="19"/>
        <v>0</v>
      </c>
      <c r="CH67" s="13" t="e">
        <f t="shared" si="27"/>
        <v>#DIV/0!</v>
      </c>
      <c r="CI67" s="13" t="e">
        <f t="shared" si="28"/>
        <v>#DIV/0!</v>
      </c>
      <c r="CJ67" s="8" t="e">
        <f t="shared" si="20"/>
        <v>#DIV/0!</v>
      </c>
      <c r="CK67" s="8" t="e">
        <f t="shared" si="29"/>
        <v>#DIV/0!</v>
      </c>
      <c r="CL67" s="19" t="e">
        <f t="shared" si="11"/>
        <v>#DIV/0!</v>
      </c>
      <c r="CN67" s="24" t="e">
        <f t="shared" si="21"/>
        <v>#DIV/0!</v>
      </c>
      <c r="DC67" s="155" t="s">
        <v>138</v>
      </c>
      <c r="DD67" s="156"/>
      <c r="DE67" s="156"/>
      <c r="DF67" s="157"/>
      <c r="DG67" s="160">
        <v>120</v>
      </c>
      <c r="DH67" s="161"/>
      <c r="DI67" s="161"/>
      <c r="DJ67" s="161"/>
      <c r="DK67" s="161"/>
      <c r="DL67" s="162"/>
    </row>
    <row r="68" spans="45:121" ht="15.6" x14ac:dyDescent="0.3">
      <c r="AS68" s="4">
        <f t="shared" si="22"/>
        <v>1.6434526764861874</v>
      </c>
      <c r="AT68" s="27">
        <v>44</v>
      </c>
      <c r="AU68" s="63"/>
      <c r="AV68" s="28"/>
      <c r="AW68" s="13" t="e">
        <f t="shared" si="7"/>
        <v>#DIV/0!</v>
      </c>
      <c r="AX68" s="13" t="e">
        <f t="shared" si="8"/>
        <v>#DIV/0!</v>
      </c>
      <c r="AY68" s="8" t="e">
        <f t="shared" si="12"/>
        <v>#DIV/0!</v>
      </c>
      <c r="AZ68" s="8" t="e">
        <f t="shared" si="23"/>
        <v>#DIV/0!</v>
      </c>
      <c r="BA68" s="19" t="e">
        <f t="shared" si="9"/>
        <v>#DIV/0!</v>
      </c>
      <c r="BC68" s="24" t="e">
        <f t="shared" si="13"/>
        <v>#DIV/0!</v>
      </c>
      <c r="BL68" s="4">
        <f t="shared" si="24"/>
        <v>1.6434526764861874</v>
      </c>
      <c r="BM68" s="27">
        <v>44</v>
      </c>
      <c r="BN68" s="66">
        <v>111.3</v>
      </c>
      <c r="BO68" s="28">
        <f t="shared" si="14"/>
        <v>1966.8333506880599</v>
      </c>
      <c r="BP68" s="13">
        <f t="shared" si="15"/>
        <v>0</v>
      </c>
      <c r="BQ68" s="13" t="e">
        <f t="shared" si="16"/>
        <v>#DIV/0!</v>
      </c>
      <c r="BR68" s="8" t="e">
        <f t="shared" si="17"/>
        <v>#DIV/0!</v>
      </c>
      <c r="BS68" s="8">
        <f t="shared" si="25"/>
        <v>6.5106469002695482</v>
      </c>
      <c r="BT68" s="19" t="e">
        <f t="shared" si="10"/>
        <v>#DIV/0!</v>
      </c>
      <c r="BV68" s="24" t="e">
        <f t="shared" si="18"/>
        <v>#DIV/0!</v>
      </c>
      <c r="CD68" s="4">
        <f t="shared" si="26"/>
        <v>1.6434526764861874</v>
      </c>
      <c r="CE68" s="27">
        <v>44</v>
      </c>
      <c r="CF68" s="34"/>
      <c r="CG68" s="28">
        <f t="shared" si="19"/>
        <v>0</v>
      </c>
      <c r="CH68" s="13" t="e">
        <f t="shared" si="27"/>
        <v>#DIV/0!</v>
      </c>
      <c r="CI68" s="13" t="e">
        <f t="shared" si="28"/>
        <v>#DIV/0!</v>
      </c>
      <c r="CJ68" s="8" t="e">
        <f t="shared" si="20"/>
        <v>#DIV/0!</v>
      </c>
      <c r="CK68" s="8" t="e">
        <f t="shared" si="29"/>
        <v>#DIV/0!</v>
      </c>
      <c r="CL68" s="19" t="e">
        <f t="shared" si="11"/>
        <v>#DIV/0!</v>
      </c>
      <c r="CN68" s="24" t="e">
        <f t="shared" si="21"/>
        <v>#DIV/0!</v>
      </c>
      <c r="DC68" s="150" t="s">
        <v>139</v>
      </c>
      <c r="DD68" s="150"/>
      <c r="DE68" s="150"/>
      <c r="DF68" s="150"/>
      <c r="DG68" s="160">
        <v>200</v>
      </c>
      <c r="DH68" s="161"/>
      <c r="DI68" s="161"/>
      <c r="DJ68" s="161"/>
      <c r="DK68" s="161"/>
      <c r="DL68" s="162"/>
    </row>
    <row r="69" spans="45:121" x14ac:dyDescent="0.3">
      <c r="AS69" s="4">
        <f t="shared" si="22"/>
        <v>1.6532125137753437</v>
      </c>
      <c r="AT69" s="27">
        <v>45</v>
      </c>
      <c r="AU69" s="63"/>
      <c r="AV69" s="28"/>
      <c r="AW69" s="13" t="e">
        <f t="shared" si="7"/>
        <v>#DIV/0!</v>
      </c>
      <c r="AX69" s="13" t="e">
        <f t="shared" si="8"/>
        <v>#DIV/0!</v>
      </c>
      <c r="AY69" s="8" t="e">
        <f t="shared" si="12"/>
        <v>#DIV/0!</v>
      </c>
      <c r="AZ69" s="8" t="e">
        <f t="shared" si="23"/>
        <v>#DIV/0!</v>
      </c>
      <c r="BA69" s="19" t="e">
        <f t="shared" si="9"/>
        <v>#DIV/0!</v>
      </c>
      <c r="BC69" s="24" t="e">
        <f t="shared" si="13"/>
        <v>#DIV/0!</v>
      </c>
      <c r="BL69" s="4">
        <f t="shared" si="24"/>
        <v>1.6532125137753437</v>
      </c>
      <c r="BM69" s="27">
        <v>45</v>
      </c>
      <c r="BN69" s="66">
        <v>111.3</v>
      </c>
      <c r="BO69" s="28">
        <f t="shared" si="14"/>
        <v>1966.8333506880599</v>
      </c>
      <c r="BP69" s="13">
        <f t="shared" si="15"/>
        <v>0</v>
      </c>
      <c r="BQ69" s="13" t="e">
        <f t="shared" si="16"/>
        <v>#DIV/0!</v>
      </c>
      <c r="BR69" s="8" t="e">
        <f t="shared" si="17"/>
        <v>#DIV/0!</v>
      </c>
      <c r="BS69" s="8">
        <f t="shared" si="25"/>
        <v>6.5106469002695482</v>
      </c>
      <c r="BT69" s="19" t="e">
        <f t="shared" si="10"/>
        <v>#DIV/0!</v>
      </c>
      <c r="BV69" s="24" t="e">
        <f t="shared" si="18"/>
        <v>#DIV/0!</v>
      </c>
      <c r="CD69" s="4">
        <f t="shared" si="26"/>
        <v>1.6532125137753437</v>
      </c>
      <c r="CE69" s="27">
        <v>45</v>
      </c>
      <c r="CF69" s="34"/>
      <c r="CG69" s="28">
        <f t="shared" si="19"/>
        <v>0</v>
      </c>
      <c r="CH69" s="13" t="e">
        <f t="shared" si="27"/>
        <v>#DIV/0!</v>
      </c>
      <c r="CI69" s="13" t="e">
        <f t="shared" si="28"/>
        <v>#DIV/0!</v>
      </c>
      <c r="CJ69" s="8" t="e">
        <f t="shared" si="20"/>
        <v>#DIV/0!</v>
      </c>
      <c r="CK69" s="8" t="e">
        <f t="shared" si="29"/>
        <v>#DIV/0!</v>
      </c>
      <c r="CL69" s="19" t="e">
        <f t="shared" si="11"/>
        <v>#DIV/0!</v>
      </c>
      <c r="CN69" s="24" t="e">
        <f t="shared" si="21"/>
        <v>#DIV/0!</v>
      </c>
      <c r="DC69" s="150" t="s">
        <v>140</v>
      </c>
      <c r="DD69" s="150"/>
      <c r="DE69" s="150"/>
      <c r="DF69" s="150"/>
      <c r="DG69" s="158" t="e">
        <f>AX25/AW25</f>
        <v>#DIV/0!</v>
      </c>
      <c r="DH69" s="158">
        <f>AJ78</f>
        <v>0</v>
      </c>
      <c r="DI69" s="158" t="e">
        <f>BQ25/BP25</f>
        <v>#DIV/0!</v>
      </c>
      <c r="DJ69" s="158">
        <f>AL78</f>
        <v>0</v>
      </c>
      <c r="DK69" s="158" t="e">
        <f>CI25/CH25</f>
        <v>#DIV/0!</v>
      </c>
      <c r="DL69" s="158">
        <f>AN78</f>
        <v>0</v>
      </c>
    </row>
    <row r="70" spans="45:121" ht="15.6" x14ac:dyDescent="0.3">
      <c r="AS70" s="4">
        <f t="shared" si="22"/>
        <v>1.6627578316815741</v>
      </c>
      <c r="AT70" s="27">
        <v>46</v>
      </c>
      <c r="AU70" s="63"/>
      <c r="AV70" s="28"/>
      <c r="AW70" s="13" t="e">
        <f t="shared" si="7"/>
        <v>#DIV/0!</v>
      </c>
      <c r="AX70" s="13" t="e">
        <f t="shared" si="8"/>
        <v>#DIV/0!</v>
      </c>
      <c r="AY70" s="8" t="e">
        <f t="shared" si="12"/>
        <v>#DIV/0!</v>
      </c>
      <c r="AZ70" s="8" t="e">
        <f t="shared" si="23"/>
        <v>#DIV/0!</v>
      </c>
      <c r="BA70" s="19" t="e">
        <f t="shared" si="9"/>
        <v>#DIV/0!</v>
      </c>
      <c r="BC70" s="24" t="e">
        <f t="shared" si="13"/>
        <v>#DIV/0!</v>
      </c>
      <c r="BL70" s="4">
        <f t="shared" si="24"/>
        <v>1.6627578316815741</v>
      </c>
      <c r="BM70" s="27">
        <v>46</v>
      </c>
      <c r="BN70" s="66">
        <v>111.2</v>
      </c>
      <c r="BO70" s="28">
        <f t="shared" si="14"/>
        <v>1965.0662048204158</v>
      </c>
      <c r="BP70" s="13">
        <f t="shared" si="15"/>
        <v>0</v>
      </c>
      <c r="BQ70" s="13" t="e">
        <f t="shared" si="16"/>
        <v>#DIV/0!</v>
      </c>
      <c r="BR70" s="8" t="e">
        <f t="shared" si="17"/>
        <v>#DIV/0!</v>
      </c>
      <c r="BS70" s="8">
        <f t="shared" si="25"/>
        <v>6.4265737410072052</v>
      </c>
      <c r="BT70" s="19" t="e">
        <f t="shared" si="10"/>
        <v>#DIV/0!</v>
      </c>
      <c r="BV70" s="24" t="e">
        <f t="shared" si="18"/>
        <v>#DIV/0!</v>
      </c>
      <c r="CD70" s="4">
        <f t="shared" si="26"/>
        <v>1.6627578316815741</v>
      </c>
      <c r="CE70" s="27">
        <v>46</v>
      </c>
      <c r="CF70" s="34"/>
      <c r="CG70" s="28">
        <f t="shared" si="19"/>
        <v>0</v>
      </c>
      <c r="CH70" s="13" t="e">
        <f t="shared" si="27"/>
        <v>#DIV/0!</v>
      </c>
      <c r="CI70" s="13" t="e">
        <f t="shared" si="28"/>
        <v>#DIV/0!</v>
      </c>
      <c r="CJ70" s="8" t="e">
        <f t="shared" si="20"/>
        <v>#DIV/0!</v>
      </c>
      <c r="CK70" s="8" t="e">
        <f t="shared" si="29"/>
        <v>#DIV/0!</v>
      </c>
      <c r="CL70" s="19" t="e">
        <f t="shared" si="11"/>
        <v>#DIV/0!</v>
      </c>
      <c r="CN70" s="24" t="e">
        <f t="shared" si="21"/>
        <v>#DIV/0!</v>
      </c>
      <c r="DC70" s="150" t="s">
        <v>141</v>
      </c>
      <c r="DD70" s="150"/>
      <c r="DE70" s="150"/>
      <c r="DF70" s="150"/>
      <c r="DG70" s="159">
        <f>AU34</f>
        <v>0</v>
      </c>
      <c r="DH70" s="151"/>
      <c r="DI70" s="153">
        <f>BN34</f>
        <v>118.2</v>
      </c>
      <c r="DJ70" s="152"/>
      <c r="DK70" s="159">
        <f>CF34</f>
        <v>0</v>
      </c>
      <c r="DL70" s="151"/>
    </row>
    <row r="71" spans="45:121" ht="16.2" x14ac:dyDescent="0.3">
      <c r="AS71" s="4">
        <f t="shared" si="22"/>
        <v>1.6720978579357175</v>
      </c>
      <c r="AT71" s="27">
        <v>47</v>
      </c>
      <c r="AU71" s="63"/>
      <c r="AV71" s="28"/>
      <c r="AW71" s="13" t="e">
        <f t="shared" si="7"/>
        <v>#DIV/0!</v>
      </c>
      <c r="AX71" s="13" t="e">
        <f t="shared" si="8"/>
        <v>#DIV/0!</v>
      </c>
      <c r="AY71" s="8" t="e">
        <f t="shared" si="12"/>
        <v>#DIV/0!</v>
      </c>
      <c r="AZ71" s="8" t="e">
        <f t="shared" si="23"/>
        <v>#DIV/0!</v>
      </c>
      <c r="BA71" s="19" t="e">
        <f t="shared" si="9"/>
        <v>#DIV/0!</v>
      </c>
      <c r="BC71" s="24" t="e">
        <f t="shared" si="13"/>
        <v>#DIV/0!</v>
      </c>
      <c r="BL71" s="4">
        <f t="shared" si="24"/>
        <v>1.6720978579357175</v>
      </c>
      <c r="BM71" s="27">
        <v>47</v>
      </c>
      <c r="BN71" s="66">
        <v>111.1</v>
      </c>
      <c r="BO71" s="28">
        <f t="shared" si="14"/>
        <v>1963.2990589527712</v>
      </c>
      <c r="BP71" s="13">
        <f t="shared" si="15"/>
        <v>0</v>
      </c>
      <c r="BQ71" s="13" t="e">
        <f t="shared" si="16"/>
        <v>#DIV/0!</v>
      </c>
      <c r="BR71" s="8" t="e">
        <f t="shared" si="17"/>
        <v>#DIV/0!</v>
      </c>
      <c r="BS71" s="8">
        <f t="shared" si="25"/>
        <v>6.3423492349234962</v>
      </c>
      <c r="BT71" s="19" t="e">
        <f t="shared" si="10"/>
        <v>#DIV/0!</v>
      </c>
      <c r="BV71" s="24" t="e">
        <f t="shared" si="18"/>
        <v>#DIV/0!</v>
      </c>
      <c r="CD71" s="4">
        <f t="shared" si="26"/>
        <v>1.6720978579357175</v>
      </c>
      <c r="CE71" s="27">
        <v>47</v>
      </c>
      <c r="CF71" s="34"/>
      <c r="CG71" s="28">
        <f t="shared" si="19"/>
        <v>0</v>
      </c>
      <c r="CH71" s="13" t="e">
        <f t="shared" si="27"/>
        <v>#DIV/0!</v>
      </c>
      <c r="CI71" s="13" t="e">
        <f t="shared" si="28"/>
        <v>#DIV/0!</v>
      </c>
      <c r="CJ71" s="8" t="e">
        <f t="shared" si="20"/>
        <v>#DIV/0!</v>
      </c>
      <c r="CK71" s="8" t="e">
        <f t="shared" si="29"/>
        <v>#DIV/0!</v>
      </c>
      <c r="CL71" s="19" t="e">
        <f t="shared" si="11"/>
        <v>#DIV/0!</v>
      </c>
      <c r="CN71" s="24" t="e">
        <f t="shared" si="21"/>
        <v>#DIV/0!</v>
      </c>
      <c r="DC71" s="150" t="s">
        <v>142</v>
      </c>
      <c r="DD71" s="150"/>
      <c r="DE71" s="150"/>
      <c r="DF71" s="150"/>
      <c r="DG71" s="158" t="e">
        <f>DG65/AV34*DG69</f>
        <v>#DIV/0!</v>
      </c>
      <c r="DH71" s="158">
        <f>AK62</f>
        <v>0</v>
      </c>
      <c r="DI71" s="158" t="e">
        <f>DI65/BO34*DI69</f>
        <v>#DIV/0!</v>
      </c>
      <c r="DJ71" s="158">
        <f>AM62</f>
        <v>0</v>
      </c>
      <c r="DK71" s="158" t="e">
        <f>DK65/CG34*DK69</f>
        <v>#DIV/0!</v>
      </c>
      <c r="DL71" s="158">
        <f>AO62</f>
        <v>0</v>
      </c>
      <c r="DM71" s="36"/>
      <c r="DN71" s="36" t="s">
        <v>143</v>
      </c>
      <c r="DO71" s="37"/>
    </row>
    <row r="72" spans="45:121" ht="15.6" x14ac:dyDescent="0.3">
      <c r="AS72" s="4">
        <f t="shared" si="22"/>
        <v>1.6812412373755872</v>
      </c>
      <c r="AT72" s="27">
        <v>48</v>
      </c>
      <c r="AU72" s="63"/>
      <c r="AV72" s="28"/>
      <c r="AW72" s="13" t="e">
        <f t="shared" si="7"/>
        <v>#DIV/0!</v>
      </c>
      <c r="AX72" s="13" t="e">
        <f t="shared" si="8"/>
        <v>#DIV/0!</v>
      </c>
      <c r="AY72" s="8" t="e">
        <f t="shared" si="12"/>
        <v>#DIV/0!</v>
      </c>
      <c r="AZ72" s="8" t="e">
        <f t="shared" si="23"/>
        <v>#DIV/0!</v>
      </c>
      <c r="BA72" s="19" t="e">
        <f t="shared" si="9"/>
        <v>#DIV/0!</v>
      </c>
      <c r="BC72" s="24" t="e">
        <f t="shared" si="13"/>
        <v>#DIV/0!</v>
      </c>
      <c r="BL72" s="4">
        <f t="shared" si="24"/>
        <v>1.6812412373755872</v>
      </c>
      <c r="BM72" s="27">
        <v>48</v>
      </c>
      <c r="BN72" s="66">
        <v>111</v>
      </c>
      <c r="BO72" s="28">
        <f t="shared" si="14"/>
        <v>1961.5319130851269</v>
      </c>
      <c r="BP72" s="13">
        <f t="shared" si="15"/>
        <v>0</v>
      </c>
      <c r="BQ72" s="13" t="e">
        <f t="shared" si="16"/>
        <v>#DIV/0!</v>
      </c>
      <c r="BR72" s="8" t="e">
        <f t="shared" si="17"/>
        <v>#DIV/0!</v>
      </c>
      <c r="BS72" s="8">
        <f t="shared" si="25"/>
        <v>6.2579729729729818</v>
      </c>
      <c r="BT72" s="19" t="e">
        <f t="shared" si="10"/>
        <v>#DIV/0!</v>
      </c>
      <c r="BV72" s="24" t="e">
        <f t="shared" si="18"/>
        <v>#DIV/0!</v>
      </c>
      <c r="CD72" s="4">
        <f t="shared" si="26"/>
        <v>1.6812412373755872</v>
      </c>
      <c r="CE72" s="27">
        <v>48</v>
      </c>
      <c r="CF72" s="34"/>
      <c r="CG72" s="28">
        <f t="shared" si="19"/>
        <v>0</v>
      </c>
      <c r="CH72" s="13" t="e">
        <f t="shared" si="27"/>
        <v>#DIV/0!</v>
      </c>
      <c r="CI72" s="13" t="e">
        <f t="shared" si="28"/>
        <v>#DIV/0!</v>
      </c>
      <c r="CJ72" s="8" t="e">
        <f t="shared" si="20"/>
        <v>#DIV/0!</v>
      </c>
      <c r="CK72" s="8" t="e">
        <f t="shared" si="29"/>
        <v>#DIV/0!</v>
      </c>
      <c r="CL72" s="19" t="e">
        <f t="shared" si="11"/>
        <v>#DIV/0!</v>
      </c>
      <c r="CN72" s="24" t="e">
        <f t="shared" si="21"/>
        <v>#DIV/0!</v>
      </c>
      <c r="DC72" s="150" t="s">
        <v>144</v>
      </c>
      <c r="DD72" s="150"/>
      <c r="DE72" s="150"/>
      <c r="DF72" s="150"/>
      <c r="DG72" s="163" t="e">
        <f>AY34</f>
        <v>#DIV/0!</v>
      </c>
      <c r="DH72" s="152">
        <f>AM77</f>
        <v>0</v>
      </c>
      <c r="DI72" s="163" t="e">
        <f>BR34</f>
        <v>#DIV/0!</v>
      </c>
      <c r="DJ72" s="152">
        <f t="shared" ref="DJ72" si="30">AO77</f>
        <v>0</v>
      </c>
      <c r="DK72" s="163" t="e">
        <f>CJ34</f>
        <v>#DIV/0!</v>
      </c>
      <c r="DL72" s="152">
        <f t="shared" ref="DL72" si="31">AQ77</f>
        <v>0</v>
      </c>
      <c r="DM72" s="17"/>
      <c r="DN72" s="17"/>
    </row>
    <row r="73" spans="45:121" ht="15.6" x14ac:dyDescent="0.3">
      <c r="AS73" s="4">
        <f t="shared" si="22"/>
        <v>1.6901960800285136</v>
      </c>
      <c r="AT73" s="27">
        <v>49</v>
      </c>
      <c r="AU73" s="63"/>
      <c r="AV73" s="28"/>
      <c r="AW73" s="13" t="e">
        <f t="shared" si="7"/>
        <v>#DIV/0!</v>
      </c>
      <c r="AX73" s="13" t="e">
        <f t="shared" si="8"/>
        <v>#DIV/0!</v>
      </c>
      <c r="AY73" s="8" t="e">
        <f t="shared" si="12"/>
        <v>#DIV/0!</v>
      </c>
      <c r="AZ73" s="8" t="e">
        <f t="shared" si="23"/>
        <v>#DIV/0!</v>
      </c>
      <c r="BA73" s="19" t="e">
        <f t="shared" si="9"/>
        <v>#DIV/0!</v>
      </c>
      <c r="BC73" s="24" t="e">
        <f t="shared" si="13"/>
        <v>#DIV/0!</v>
      </c>
      <c r="BL73" s="4">
        <f t="shared" si="24"/>
        <v>1.6901960800285136</v>
      </c>
      <c r="BM73" s="27">
        <v>49</v>
      </c>
      <c r="BN73" s="66">
        <v>110.9</v>
      </c>
      <c r="BO73" s="28">
        <f t="shared" si="14"/>
        <v>1959.7647672174828</v>
      </c>
      <c r="BP73" s="13">
        <f t="shared" si="15"/>
        <v>0</v>
      </c>
      <c r="BQ73" s="13" t="e">
        <f t="shared" si="16"/>
        <v>#DIV/0!</v>
      </c>
      <c r="BR73" s="8" t="e">
        <f t="shared" si="17"/>
        <v>#DIV/0!</v>
      </c>
      <c r="BS73" s="8">
        <f t="shared" si="25"/>
        <v>6.173444544634819</v>
      </c>
      <c r="BT73" s="19" t="e">
        <f t="shared" si="10"/>
        <v>#DIV/0!</v>
      </c>
      <c r="BV73" s="24" t="e">
        <f t="shared" si="18"/>
        <v>#DIV/0!</v>
      </c>
      <c r="CD73" s="4">
        <f t="shared" si="26"/>
        <v>1.6901960800285136</v>
      </c>
      <c r="CE73" s="27">
        <v>49</v>
      </c>
      <c r="CF73" s="34"/>
      <c r="CG73" s="28">
        <f t="shared" si="19"/>
        <v>0</v>
      </c>
      <c r="CH73" s="13" t="e">
        <f t="shared" si="27"/>
        <v>#DIV/0!</v>
      </c>
      <c r="CI73" s="13" t="e">
        <f t="shared" si="28"/>
        <v>#DIV/0!</v>
      </c>
      <c r="CJ73" s="8" t="e">
        <f t="shared" si="20"/>
        <v>#DIV/0!</v>
      </c>
      <c r="CK73" s="8" t="e">
        <f t="shared" si="29"/>
        <v>#DIV/0!</v>
      </c>
      <c r="CL73" s="19" t="e">
        <f t="shared" si="11"/>
        <v>#DIV/0!</v>
      </c>
      <c r="CN73" s="24" t="e">
        <f t="shared" si="21"/>
        <v>#DIV/0!</v>
      </c>
      <c r="DC73" s="150" t="s">
        <v>145</v>
      </c>
      <c r="DD73" s="150"/>
      <c r="DE73" s="150"/>
      <c r="DF73" s="150"/>
      <c r="DG73" s="158" t="e">
        <f>AX34</f>
        <v>#DIV/0!</v>
      </c>
      <c r="DH73" s="152">
        <f>AN77</f>
        <v>0</v>
      </c>
      <c r="DI73" s="158" t="e">
        <f>BQ34</f>
        <v>#DIV/0!</v>
      </c>
      <c r="DJ73" s="152">
        <f t="shared" ref="DJ73" si="32">AP77</f>
        <v>0</v>
      </c>
      <c r="DK73" s="158" t="e">
        <f>CI34</f>
        <v>#DIV/0!</v>
      </c>
      <c r="DL73" s="152">
        <f t="shared" ref="DL73" si="33">AR77</f>
        <v>0</v>
      </c>
      <c r="DM73" s="19"/>
      <c r="DN73" s="17"/>
    </row>
    <row r="74" spans="45:121" ht="15.6" x14ac:dyDescent="0.3">
      <c r="AS74" s="4">
        <f t="shared" si="22"/>
        <v>1.6989700043360187</v>
      </c>
      <c r="AT74" s="27">
        <v>50</v>
      </c>
      <c r="AU74" s="63"/>
      <c r="AV74" s="28"/>
      <c r="AW74" s="13" t="e">
        <f t="shared" si="7"/>
        <v>#DIV/0!</v>
      </c>
      <c r="AX74" s="13" t="e">
        <f t="shared" si="8"/>
        <v>#DIV/0!</v>
      </c>
      <c r="AY74" s="8" t="e">
        <f t="shared" si="12"/>
        <v>#DIV/0!</v>
      </c>
      <c r="AZ74" s="8" t="e">
        <f t="shared" si="23"/>
        <v>#DIV/0!</v>
      </c>
      <c r="BA74" s="19" t="e">
        <f t="shared" si="9"/>
        <v>#DIV/0!</v>
      </c>
      <c r="BC74" s="24" t="e">
        <f t="shared" si="13"/>
        <v>#DIV/0!</v>
      </c>
      <c r="BL74" s="4">
        <f t="shared" si="24"/>
        <v>1.6989700043360187</v>
      </c>
      <c r="BM74" s="27">
        <v>50</v>
      </c>
      <c r="BN74" s="66">
        <v>110.9</v>
      </c>
      <c r="BO74" s="28">
        <f t="shared" si="14"/>
        <v>1959.7647672174828</v>
      </c>
      <c r="BP74" s="13">
        <f t="shared" si="15"/>
        <v>0</v>
      </c>
      <c r="BQ74" s="13" t="e">
        <f t="shared" si="16"/>
        <v>#DIV/0!</v>
      </c>
      <c r="BR74" s="8" t="e">
        <f t="shared" si="17"/>
        <v>#DIV/0!</v>
      </c>
      <c r="BS74" s="8">
        <f t="shared" si="25"/>
        <v>6.173444544634819</v>
      </c>
      <c r="BT74" s="19" t="e">
        <f t="shared" si="10"/>
        <v>#DIV/0!</v>
      </c>
      <c r="BV74" s="24" t="e">
        <f t="shared" si="18"/>
        <v>#DIV/0!</v>
      </c>
      <c r="CD74" s="4">
        <f t="shared" si="26"/>
        <v>1.6989700043360187</v>
      </c>
      <c r="CE74" s="27">
        <v>50</v>
      </c>
      <c r="CF74" s="34"/>
      <c r="CG74" s="28">
        <f t="shared" si="19"/>
        <v>0</v>
      </c>
      <c r="CH74" s="13" t="e">
        <f t="shared" si="27"/>
        <v>#DIV/0!</v>
      </c>
      <c r="CI74" s="13" t="e">
        <f t="shared" si="28"/>
        <v>#DIV/0!</v>
      </c>
      <c r="CJ74" s="8" t="e">
        <f t="shared" si="20"/>
        <v>#DIV/0!</v>
      </c>
      <c r="CK74" s="8" t="e">
        <f t="shared" si="29"/>
        <v>#DIV/0!</v>
      </c>
      <c r="CL74" s="19" t="e">
        <f t="shared" si="11"/>
        <v>#DIV/0!</v>
      </c>
      <c r="CN74" s="24" t="e">
        <f t="shared" si="21"/>
        <v>#DIV/0!</v>
      </c>
      <c r="DC74" s="150" t="s">
        <v>146</v>
      </c>
      <c r="DD74" s="150"/>
      <c r="DE74" s="150"/>
      <c r="DF74" s="150"/>
      <c r="DG74" s="153">
        <f>AU144</f>
        <v>0</v>
      </c>
      <c r="DH74" s="152">
        <f>AO77</f>
        <v>0</v>
      </c>
      <c r="DI74" s="153">
        <f>BN144</f>
        <v>108.2</v>
      </c>
      <c r="DJ74" s="152">
        <f t="shared" ref="DJ74" si="34">AQ77</f>
        <v>0</v>
      </c>
      <c r="DK74" s="153">
        <f>CF144</f>
        <v>0</v>
      </c>
      <c r="DL74" s="152">
        <f t="shared" ref="DL74" si="35">AS77</f>
        <v>1.7242758696007889</v>
      </c>
      <c r="DM74" s="19"/>
      <c r="DN74" s="17"/>
    </row>
    <row r="75" spans="45:121" ht="17.55" customHeight="1" x14ac:dyDescent="0.3">
      <c r="AS75" s="4">
        <f t="shared" si="22"/>
        <v>1.7075701760979363</v>
      </c>
      <c r="AT75" s="27">
        <v>51</v>
      </c>
      <c r="AU75" s="63"/>
      <c r="AV75" s="28"/>
      <c r="AW75" s="13" t="e">
        <f t="shared" si="7"/>
        <v>#DIV/0!</v>
      </c>
      <c r="AX75" s="13" t="e">
        <f t="shared" si="8"/>
        <v>#DIV/0!</v>
      </c>
      <c r="AY75" s="8" t="e">
        <f t="shared" si="12"/>
        <v>#DIV/0!</v>
      </c>
      <c r="AZ75" s="8" t="e">
        <f t="shared" si="23"/>
        <v>#DIV/0!</v>
      </c>
      <c r="BA75" s="19" t="e">
        <f t="shared" si="9"/>
        <v>#DIV/0!</v>
      </c>
      <c r="BC75" s="24" t="e">
        <f t="shared" si="13"/>
        <v>#DIV/0!</v>
      </c>
      <c r="BL75" s="4">
        <f t="shared" si="24"/>
        <v>1.7075701760979363</v>
      </c>
      <c r="BM75" s="27">
        <v>51</v>
      </c>
      <c r="BN75" s="66">
        <v>110.8</v>
      </c>
      <c r="BO75" s="28">
        <f t="shared" si="14"/>
        <v>1957.9976213498385</v>
      </c>
      <c r="BP75" s="13">
        <f t="shared" si="15"/>
        <v>0</v>
      </c>
      <c r="BQ75" s="13" t="e">
        <f t="shared" si="16"/>
        <v>#DIV/0!</v>
      </c>
      <c r="BR75" s="8" t="e">
        <f t="shared" si="17"/>
        <v>#DIV/0!</v>
      </c>
      <c r="BS75" s="8">
        <f t="shared" si="25"/>
        <v>6.0887635379061438</v>
      </c>
      <c r="BT75" s="19" t="e">
        <f t="shared" si="10"/>
        <v>#DIV/0!</v>
      </c>
      <c r="BV75" s="24" t="e">
        <f t="shared" si="18"/>
        <v>#DIV/0!</v>
      </c>
      <c r="CD75" s="4">
        <f t="shared" si="26"/>
        <v>1.7075701760979363</v>
      </c>
      <c r="CE75" s="27">
        <v>51</v>
      </c>
      <c r="CF75" s="34"/>
      <c r="CG75" s="28">
        <f t="shared" si="19"/>
        <v>0</v>
      </c>
      <c r="CH75" s="13" t="e">
        <f t="shared" si="27"/>
        <v>#DIV/0!</v>
      </c>
      <c r="CI75" s="13" t="e">
        <f t="shared" si="28"/>
        <v>#DIV/0!</v>
      </c>
      <c r="CJ75" s="8" t="e">
        <f t="shared" si="20"/>
        <v>#DIV/0!</v>
      </c>
      <c r="CK75" s="8" t="e">
        <f t="shared" si="29"/>
        <v>#DIV/0!</v>
      </c>
      <c r="CL75" s="19" t="e">
        <f t="shared" si="11"/>
        <v>#DIV/0!</v>
      </c>
      <c r="CN75" s="24" t="e">
        <f t="shared" si="21"/>
        <v>#DIV/0!</v>
      </c>
      <c r="DC75" s="150" t="s">
        <v>147</v>
      </c>
      <c r="DD75" s="150"/>
      <c r="DE75" s="150"/>
      <c r="DF75" s="150"/>
      <c r="DG75" s="158" t="e">
        <f>DG65/AV144*DG69</f>
        <v>#DIV/0!</v>
      </c>
      <c r="DH75" s="158">
        <f>AJ187</f>
        <v>0</v>
      </c>
      <c r="DI75" s="158" t="e">
        <f>DI65/BO144*DI69</f>
        <v>#DIV/0!</v>
      </c>
      <c r="DJ75" s="158">
        <f t="shared" ref="DJ75" si="36">AL187</f>
        <v>0</v>
      </c>
      <c r="DK75" s="158" t="e">
        <f>DK65/CG144*DK69</f>
        <v>#DIV/0!</v>
      </c>
      <c r="DL75" s="158">
        <f t="shared" ref="DL75" si="37">AN187</f>
        <v>0</v>
      </c>
      <c r="DM75" s="38"/>
      <c r="DN75" s="36" t="s">
        <v>143</v>
      </c>
      <c r="DO75" s="37"/>
      <c r="DQ75" s="23"/>
    </row>
    <row r="76" spans="45:121" ht="15.6" x14ac:dyDescent="0.3">
      <c r="AS76" s="4">
        <f t="shared" si="22"/>
        <v>1.7160033436347992</v>
      </c>
      <c r="AT76" s="27">
        <v>52</v>
      </c>
      <c r="AU76" s="63"/>
      <c r="AV76" s="28"/>
      <c r="AW76" s="13" t="e">
        <f t="shared" si="7"/>
        <v>#DIV/0!</v>
      </c>
      <c r="AX76" s="13" t="e">
        <f t="shared" si="8"/>
        <v>#DIV/0!</v>
      </c>
      <c r="AY76" s="8" t="e">
        <f t="shared" si="12"/>
        <v>#DIV/0!</v>
      </c>
      <c r="AZ76" s="8" t="e">
        <f t="shared" si="23"/>
        <v>#DIV/0!</v>
      </c>
      <c r="BA76" s="19" t="e">
        <f t="shared" si="9"/>
        <v>#DIV/0!</v>
      </c>
      <c r="BC76" s="24" t="e">
        <f t="shared" si="13"/>
        <v>#DIV/0!</v>
      </c>
      <c r="BL76" s="4">
        <f t="shared" si="24"/>
        <v>1.7160033436347992</v>
      </c>
      <c r="BM76" s="27">
        <v>52</v>
      </c>
      <c r="BN76" s="66">
        <v>110.7</v>
      </c>
      <c r="BO76" s="28">
        <f t="shared" si="14"/>
        <v>1956.2304754821942</v>
      </c>
      <c r="BP76" s="13">
        <f t="shared" si="15"/>
        <v>0</v>
      </c>
      <c r="BQ76" s="13" t="e">
        <f t="shared" si="16"/>
        <v>#DIV/0!</v>
      </c>
      <c r="BR76" s="8" t="e">
        <f t="shared" si="17"/>
        <v>#DIV/0!</v>
      </c>
      <c r="BS76" s="8">
        <f t="shared" si="25"/>
        <v>6.0039295392954033</v>
      </c>
      <c r="BT76" s="19" t="e">
        <f t="shared" si="10"/>
        <v>#DIV/0!</v>
      </c>
      <c r="BV76" s="24" t="e">
        <f t="shared" si="18"/>
        <v>#DIV/0!</v>
      </c>
      <c r="CD76" s="4">
        <f t="shared" si="26"/>
        <v>1.7160033436347992</v>
      </c>
      <c r="CE76" s="27">
        <v>52</v>
      </c>
      <c r="CF76" s="34"/>
      <c r="CG76" s="28">
        <f t="shared" si="19"/>
        <v>0</v>
      </c>
      <c r="CH76" s="13" t="e">
        <f t="shared" si="27"/>
        <v>#DIV/0!</v>
      </c>
      <c r="CI76" s="13" t="e">
        <f t="shared" si="28"/>
        <v>#DIV/0!</v>
      </c>
      <c r="CJ76" s="8" t="e">
        <f t="shared" si="20"/>
        <v>#DIV/0!</v>
      </c>
      <c r="CK76" s="8" t="e">
        <f t="shared" si="29"/>
        <v>#DIV/0!</v>
      </c>
      <c r="CL76" s="19" t="e">
        <f t="shared" si="11"/>
        <v>#DIV/0!</v>
      </c>
      <c r="CN76" s="24" t="e">
        <f t="shared" si="21"/>
        <v>#DIV/0!</v>
      </c>
      <c r="DC76" s="150" t="s">
        <v>148</v>
      </c>
      <c r="DD76" s="150"/>
      <c r="DE76" s="150"/>
      <c r="DF76" s="150"/>
      <c r="DG76" s="163" t="e">
        <f>AY144</f>
        <v>#DIV/0!</v>
      </c>
      <c r="DH76" s="152">
        <f>AK62</f>
        <v>0</v>
      </c>
      <c r="DI76" s="163" t="e">
        <f>BR144</f>
        <v>#DIV/0!</v>
      </c>
      <c r="DJ76" s="152">
        <f t="shared" ref="DJ76" si="38">AM62</f>
        <v>0</v>
      </c>
      <c r="DK76" s="163" t="e">
        <f>CJ144</f>
        <v>#DIV/0!</v>
      </c>
      <c r="DL76" s="152">
        <f t="shared" ref="DL76" si="39">AO62</f>
        <v>0</v>
      </c>
      <c r="DM76" s="17"/>
      <c r="DN76" s="17"/>
    </row>
    <row r="77" spans="45:121" ht="15.6" x14ac:dyDescent="0.3">
      <c r="AS77" s="4">
        <f t="shared" si="22"/>
        <v>1.7242758696007889</v>
      </c>
      <c r="AT77" s="27">
        <v>53</v>
      </c>
      <c r="AU77" s="63"/>
      <c r="AV77" s="28"/>
      <c r="AW77" s="13" t="e">
        <f t="shared" si="7"/>
        <v>#DIV/0!</v>
      </c>
      <c r="AX77" s="13" t="e">
        <f t="shared" si="8"/>
        <v>#DIV/0!</v>
      </c>
      <c r="AY77" s="8" t="e">
        <f t="shared" si="12"/>
        <v>#DIV/0!</v>
      </c>
      <c r="AZ77" s="8" t="e">
        <f t="shared" si="23"/>
        <v>#DIV/0!</v>
      </c>
      <c r="BA77" s="19" t="e">
        <f t="shared" si="9"/>
        <v>#DIV/0!</v>
      </c>
      <c r="BC77" s="24" t="e">
        <f t="shared" si="13"/>
        <v>#DIV/0!</v>
      </c>
      <c r="BL77" s="4">
        <f t="shared" si="24"/>
        <v>1.7242758696007889</v>
      </c>
      <c r="BM77" s="27">
        <v>53</v>
      </c>
      <c r="BN77" s="66">
        <v>110.6</v>
      </c>
      <c r="BO77" s="28">
        <f t="shared" si="14"/>
        <v>1954.46332961455</v>
      </c>
      <c r="BP77" s="13">
        <f t="shared" si="15"/>
        <v>0</v>
      </c>
      <c r="BQ77" s="13" t="e">
        <f t="shared" si="16"/>
        <v>#DIV/0!</v>
      </c>
      <c r="BR77" s="8" t="e">
        <f t="shared" si="17"/>
        <v>#DIV/0!</v>
      </c>
      <c r="BS77" s="8">
        <f t="shared" si="25"/>
        <v>5.9189421338155555</v>
      </c>
      <c r="BT77" s="19" t="e">
        <f t="shared" si="10"/>
        <v>#DIV/0!</v>
      </c>
      <c r="BV77" s="24" t="e">
        <f t="shared" si="18"/>
        <v>#DIV/0!</v>
      </c>
      <c r="CD77" s="4">
        <f t="shared" si="26"/>
        <v>1.7242758696007889</v>
      </c>
      <c r="CE77" s="27">
        <v>53</v>
      </c>
      <c r="CF77" s="34"/>
      <c r="CG77" s="28">
        <f t="shared" si="19"/>
        <v>0</v>
      </c>
      <c r="CH77" s="13" t="e">
        <f t="shared" si="27"/>
        <v>#DIV/0!</v>
      </c>
      <c r="CI77" s="13" t="e">
        <f t="shared" si="28"/>
        <v>#DIV/0!</v>
      </c>
      <c r="CJ77" s="8" t="e">
        <f t="shared" si="20"/>
        <v>#DIV/0!</v>
      </c>
      <c r="CK77" s="8" t="e">
        <f t="shared" si="29"/>
        <v>#DIV/0!</v>
      </c>
      <c r="CL77" s="19" t="e">
        <f t="shared" si="11"/>
        <v>#DIV/0!</v>
      </c>
      <c r="CN77" s="24" t="e">
        <f t="shared" si="21"/>
        <v>#DIV/0!</v>
      </c>
      <c r="DC77" s="155" t="s">
        <v>149</v>
      </c>
      <c r="DD77" s="156"/>
      <c r="DE77" s="156"/>
      <c r="DF77" s="157"/>
      <c r="DG77" s="158" t="e">
        <f>AX144</f>
        <v>#DIV/0!</v>
      </c>
      <c r="DH77" s="152">
        <f>AM187</f>
        <v>0</v>
      </c>
      <c r="DI77" s="158" t="e">
        <f>BQ144</f>
        <v>#DIV/0!</v>
      </c>
      <c r="DJ77" s="152">
        <f t="shared" ref="DJ77" si="40">AO187</f>
        <v>0</v>
      </c>
      <c r="DK77" s="158" t="e">
        <f>CI144</f>
        <v>#DIV/0!</v>
      </c>
      <c r="DL77" s="152">
        <f t="shared" ref="DL77" si="41">AQ187</f>
        <v>0</v>
      </c>
      <c r="DM77" s="17"/>
      <c r="DN77" s="17"/>
    </row>
    <row r="78" spans="45:121" ht="15.6" x14ac:dyDescent="0.3">
      <c r="AS78" s="4">
        <f t="shared" si="22"/>
        <v>1.7323937598229686</v>
      </c>
      <c r="AT78" s="27">
        <v>54</v>
      </c>
      <c r="AU78" s="63"/>
      <c r="AV78" s="28"/>
      <c r="AW78" s="13" t="e">
        <f t="shared" si="7"/>
        <v>#DIV/0!</v>
      </c>
      <c r="AX78" s="13" t="e">
        <f t="shared" si="8"/>
        <v>#DIV/0!</v>
      </c>
      <c r="AY78" s="8" t="e">
        <f t="shared" si="12"/>
        <v>#DIV/0!</v>
      </c>
      <c r="AZ78" s="8" t="e">
        <f t="shared" si="23"/>
        <v>#DIV/0!</v>
      </c>
      <c r="BA78" s="19" t="e">
        <f t="shared" si="9"/>
        <v>#DIV/0!</v>
      </c>
      <c r="BC78" s="24" t="e">
        <f t="shared" si="13"/>
        <v>#DIV/0!</v>
      </c>
      <c r="BL78" s="4">
        <f t="shared" si="24"/>
        <v>1.7323937598229686</v>
      </c>
      <c r="BM78" s="27">
        <v>54</v>
      </c>
      <c r="BN78" s="66">
        <v>110.6</v>
      </c>
      <c r="BO78" s="28">
        <f t="shared" si="14"/>
        <v>1954.46332961455</v>
      </c>
      <c r="BP78" s="13">
        <f t="shared" si="15"/>
        <v>0</v>
      </c>
      <c r="BQ78" s="13" t="e">
        <f t="shared" si="16"/>
        <v>#DIV/0!</v>
      </c>
      <c r="BR78" s="8" t="e">
        <f t="shared" si="17"/>
        <v>#DIV/0!</v>
      </c>
      <c r="BS78" s="8">
        <f t="shared" si="25"/>
        <v>5.9189421338155555</v>
      </c>
      <c r="BT78" s="19" t="e">
        <f t="shared" si="10"/>
        <v>#DIV/0!</v>
      </c>
      <c r="BV78" s="24" t="e">
        <f t="shared" si="18"/>
        <v>#DIV/0!</v>
      </c>
      <c r="CD78" s="4">
        <f t="shared" si="26"/>
        <v>1.7323937598229686</v>
      </c>
      <c r="CE78" s="27">
        <v>54</v>
      </c>
      <c r="CF78" s="34"/>
      <c r="CG78" s="28">
        <f t="shared" si="19"/>
        <v>0</v>
      </c>
      <c r="CH78" s="13" t="e">
        <f t="shared" si="27"/>
        <v>#DIV/0!</v>
      </c>
      <c r="CI78" s="13" t="e">
        <f t="shared" si="28"/>
        <v>#DIV/0!</v>
      </c>
      <c r="CJ78" s="8" t="e">
        <f t="shared" si="20"/>
        <v>#DIV/0!</v>
      </c>
      <c r="CK78" s="8" t="e">
        <f t="shared" si="29"/>
        <v>#DIV/0!</v>
      </c>
      <c r="CL78" s="19" t="e">
        <f t="shared" si="11"/>
        <v>#DIV/0!</v>
      </c>
      <c r="CN78" s="24" t="e">
        <f t="shared" si="21"/>
        <v>#DIV/0!</v>
      </c>
      <c r="DC78" s="150" t="s">
        <v>150</v>
      </c>
      <c r="DD78" s="150"/>
      <c r="DE78" s="150"/>
      <c r="DF78" s="150"/>
      <c r="DG78" s="153">
        <f>AU224</f>
        <v>0</v>
      </c>
      <c r="DH78" s="152">
        <f>AN187</f>
        <v>0</v>
      </c>
      <c r="DI78" s="153">
        <f>BN224</f>
        <v>107.2</v>
      </c>
      <c r="DJ78" s="152">
        <f t="shared" ref="DJ78" si="42">AP187</f>
        <v>0</v>
      </c>
      <c r="DK78" s="152">
        <f>CF224</f>
        <v>0</v>
      </c>
      <c r="DL78" s="152">
        <f t="shared" ref="DL78" si="43">AR187</f>
        <v>0</v>
      </c>
      <c r="DM78" s="19"/>
      <c r="DN78" s="17"/>
    </row>
    <row r="79" spans="45:121" ht="17.55" customHeight="1" x14ac:dyDescent="0.3">
      <c r="AS79" s="4">
        <f t="shared" si="22"/>
        <v>1.7403626894942439</v>
      </c>
      <c r="AT79" s="27">
        <v>55</v>
      </c>
      <c r="AU79" s="63"/>
      <c r="AV79" s="28"/>
      <c r="AW79" s="13" t="e">
        <f t="shared" si="7"/>
        <v>#DIV/0!</v>
      </c>
      <c r="AX79" s="13" t="e">
        <f t="shared" si="8"/>
        <v>#DIV/0!</v>
      </c>
      <c r="AY79" s="8" t="e">
        <f t="shared" si="12"/>
        <v>#DIV/0!</v>
      </c>
      <c r="AZ79" s="8" t="e">
        <f t="shared" si="23"/>
        <v>#DIV/0!</v>
      </c>
      <c r="BA79" s="19" t="e">
        <f t="shared" si="9"/>
        <v>#DIV/0!</v>
      </c>
      <c r="BC79" s="24" t="e">
        <f t="shared" si="13"/>
        <v>#DIV/0!</v>
      </c>
      <c r="BL79" s="4">
        <f t="shared" si="24"/>
        <v>1.7403626894942439</v>
      </c>
      <c r="BM79" s="27">
        <v>55</v>
      </c>
      <c r="BN79" s="66">
        <v>110.5</v>
      </c>
      <c r="BO79" s="28">
        <f t="shared" si="14"/>
        <v>1952.6961837469057</v>
      </c>
      <c r="BP79" s="13">
        <f t="shared" si="15"/>
        <v>0</v>
      </c>
      <c r="BQ79" s="13" t="e">
        <f t="shared" si="16"/>
        <v>#DIV/0!</v>
      </c>
      <c r="BR79" s="8" t="e">
        <f t="shared" si="17"/>
        <v>#DIV/0!</v>
      </c>
      <c r="BS79" s="8">
        <f t="shared" si="25"/>
        <v>5.8338009049773838</v>
      </c>
      <c r="BT79" s="19" t="e">
        <f t="shared" si="10"/>
        <v>#DIV/0!</v>
      </c>
      <c r="BV79" s="24" t="e">
        <f t="shared" si="18"/>
        <v>#DIV/0!</v>
      </c>
      <c r="CD79" s="4">
        <f t="shared" si="26"/>
        <v>1.7403626894942439</v>
      </c>
      <c r="CE79" s="27">
        <v>55</v>
      </c>
      <c r="CF79" s="34"/>
      <c r="CG79" s="28">
        <f t="shared" si="19"/>
        <v>0</v>
      </c>
      <c r="CH79" s="13" t="e">
        <f t="shared" si="27"/>
        <v>#DIV/0!</v>
      </c>
      <c r="CI79" s="13" t="e">
        <f t="shared" si="28"/>
        <v>#DIV/0!</v>
      </c>
      <c r="CJ79" s="8" t="e">
        <f t="shared" si="20"/>
        <v>#DIV/0!</v>
      </c>
      <c r="CK79" s="8" t="e">
        <f t="shared" si="29"/>
        <v>#DIV/0!</v>
      </c>
      <c r="CL79" s="19" t="e">
        <f t="shared" si="11"/>
        <v>#DIV/0!</v>
      </c>
      <c r="CN79" s="24" t="e">
        <f t="shared" si="21"/>
        <v>#DIV/0!</v>
      </c>
      <c r="DC79" s="150" t="s">
        <v>151</v>
      </c>
      <c r="DD79" s="150"/>
      <c r="DE79" s="150"/>
      <c r="DF79" s="150"/>
      <c r="DG79" s="158" t="e">
        <f>DG65/AV224*DG69</f>
        <v>#DIV/0!</v>
      </c>
      <c r="DH79" s="158">
        <f>AO187</f>
        <v>0</v>
      </c>
      <c r="DI79" s="158" t="e">
        <f>DI65/BO224*DI69</f>
        <v>#DIV/0!</v>
      </c>
      <c r="DJ79" s="158">
        <f t="shared" ref="DJ79" si="44">AQ187</f>
        <v>0</v>
      </c>
      <c r="DK79" s="158" t="e">
        <f>DK65/CG224*DK69</f>
        <v>#DIV/0!</v>
      </c>
      <c r="DL79" s="158">
        <f t="shared" ref="DL79" si="45">AS187</f>
        <v>2.2121876044039577</v>
      </c>
      <c r="DM79" s="39"/>
      <c r="DN79" s="36" t="s">
        <v>143</v>
      </c>
      <c r="DO79" s="37"/>
    </row>
    <row r="80" spans="45:121" ht="15.6" x14ac:dyDescent="0.3">
      <c r="AS80" s="4">
        <f t="shared" si="22"/>
        <v>1.7481880270062005</v>
      </c>
      <c r="AT80" s="27">
        <v>56</v>
      </c>
      <c r="AU80" s="63"/>
      <c r="AV80" s="28"/>
      <c r="AW80" s="13" t="e">
        <f t="shared" si="7"/>
        <v>#DIV/0!</v>
      </c>
      <c r="AX80" s="13" t="e">
        <f t="shared" si="8"/>
        <v>#DIV/0!</v>
      </c>
      <c r="AY80" s="8" t="e">
        <f t="shared" si="12"/>
        <v>#DIV/0!</v>
      </c>
      <c r="AZ80" s="8" t="e">
        <f t="shared" si="23"/>
        <v>#DIV/0!</v>
      </c>
      <c r="BA80" s="19" t="e">
        <f t="shared" si="9"/>
        <v>#DIV/0!</v>
      </c>
      <c r="BC80" s="24" t="e">
        <f t="shared" si="13"/>
        <v>#DIV/0!</v>
      </c>
      <c r="BL80" s="4">
        <f t="shared" si="24"/>
        <v>1.7481880270062005</v>
      </c>
      <c r="BM80" s="27">
        <v>56</v>
      </c>
      <c r="BN80" s="66">
        <v>110.5</v>
      </c>
      <c r="BO80" s="28">
        <f t="shared" si="14"/>
        <v>1952.6961837469057</v>
      </c>
      <c r="BP80" s="13">
        <f t="shared" si="15"/>
        <v>0</v>
      </c>
      <c r="BQ80" s="13" t="e">
        <f t="shared" si="16"/>
        <v>#DIV/0!</v>
      </c>
      <c r="BR80" s="8" t="e">
        <f t="shared" si="17"/>
        <v>#DIV/0!</v>
      </c>
      <c r="BS80" s="8">
        <f t="shared" si="25"/>
        <v>5.8338009049773838</v>
      </c>
      <c r="BT80" s="19" t="e">
        <f t="shared" si="10"/>
        <v>#DIV/0!</v>
      </c>
      <c r="BV80" s="24" t="e">
        <f t="shared" si="18"/>
        <v>#DIV/0!</v>
      </c>
      <c r="CD80" s="4">
        <f t="shared" si="26"/>
        <v>1.7481880270062005</v>
      </c>
      <c r="CE80" s="27">
        <v>56</v>
      </c>
      <c r="CF80" s="34"/>
      <c r="CG80" s="28">
        <f t="shared" si="19"/>
        <v>0</v>
      </c>
      <c r="CH80" s="13" t="e">
        <f t="shared" si="27"/>
        <v>#DIV/0!</v>
      </c>
      <c r="CI80" s="13" t="e">
        <f t="shared" si="28"/>
        <v>#DIV/0!</v>
      </c>
      <c r="CJ80" s="8" t="e">
        <f t="shared" si="20"/>
        <v>#DIV/0!</v>
      </c>
      <c r="CK80" s="8" t="e">
        <f t="shared" si="29"/>
        <v>#DIV/0!</v>
      </c>
      <c r="CL80" s="19" t="e">
        <f t="shared" si="11"/>
        <v>#DIV/0!</v>
      </c>
      <c r="CN80" s="24" t="e">
        <f t="shared" si="21"/>
        <v>#DIV/0!</v>
      </c>
      <c r="DC80" s="150" t="s">
        <v>152</v>
      </c>
      <c r="DD80" s="150"/>
      <c r="DE80" s="150"/>
      <c r="DF80" s="150"/>
      <c r="DG80" s="163" t="e">
        <f>AY224</f>
        <v>#DIV/0!</v>
      </c>
      <c r="DH80" s="152">
        <f>AJ267</f>
        <v>0</v>
      </c>
      <c r="DI80" s="163" t="e">
        <f>BR224</f>
        <v>#DIV/0!</v>
      </c>
      <c r="DJ80" s="152">
        <f t="shared" ref="DJ80" si="46">AL267</f>
        <v>0</v>
      </c>
      <c r="DK80" s="163" t="e">
        <f>CJ224</f>
        <v>#DIV/0!</v>
      </c>
      <c r="DL80" s="152">
        <f t="shared" ref="DL80" si="47">AN267</f>
        <v>0</v>
      </c>
    </row>
    <row r="81" spans="45:116" ht="15.6" x14ac:dyDescent="0.3">
      <c r="AS81" s="4">
        <f t="shared" si="22"/>
        <v>1.7558748556724915</v>
      </c>
      <c r="AT81" s="27">
        <v>57</v>
      </c>
      <c r="AU81" s="63"/>
      <c r="AV81" s="28"/>
      <c r="AW81" s="13" t="e">
        <f t="shared" si="7"/>
        <v>#DIV/0!</v>
      </c>
      <c r="AX81" s="13" t="e">
        <f t="shared" si="8"/>
        <v>#DIV/0!</v>
      </c>
      <c r="AY81" s="8" t="e">
        <f t="shared" si="12"/>
        <v>#DIV/0!</v>
      </c>
      <c r="AZ81" s="8" t="e">
        <f t="shared" si="23"/>
        <v>#DIV/0!</v>
      </c>
      <c r="BA81" s="19" t="e">
        <f t="shared" si="9"/>
        <v>#DIV/0!</v>
      </c>
      <c r="BC81" s="24" t="e">
        <f t="shared" si="13"/>
        <v>#DIV/0!</v>
      </c>
      <c r="BL81" s="4">
        <f t="shared" si="24"/>
        <v>1.7558748556724915</v>
      </c>
      <c r="BM81" s="27">
        <v>57</v>
      </c>
      <c r="BN81" s="66">
        <v>110.4</v>
      </c>
      <c r="BO81" s="28">
        <f t="shared" si="14"/>
        <v>1950.9290378792614</v>
      </c>
      <c r="BP81" s="13">
        <f t="shared" si="15"/>
        <v>0</v>
      </c>
      <c r="BQ81" s="13" t="e">
        <f t="shared" si="16"/>
        <v>#DIV/0!</v>
      </c>
      <c r="BR81" s="8" t="e">
        <f t="shared" si="17"/>
        <v>#DIV/0!</v>
      </c>
      <c r="BS81" s="8">
        <f t="shared" si="25"/>
        <v>5.7485054347826221</v>
      </c>
      <c r="BT81" s="19" t="e">
        <f t="shared" si="10"/>
        <v>#DIV/0!</v>
      </c>
      <c r="BV81" s="24" t="e">
        <f t="shared" si="18"/>
        <v>#DIV/0!</v>
      </c>
      <c r="CD81" s="4">
        <f t="shared" si="26"/>
        <v>1.7558748556724915</v>
      </c>
      <c r="CE81" s="27">
        <v>57</v>
      </c>
      <c r="CF81" s="34"/>
      <c r="CG81" s="28">
        <f t="shared" si="19"/>
        <v>0</v>
      </c>
      <c r="CH81" s="13" t="e">
        <f t="shared" si="27"/>
        <v>#DIV/0!</v>
      </c>
      <c r="CI81" s="13" t="e">
        <f t="shared" si="28"/>
        <v>#DIV/0!</v>
      </c>
      <c r="CJ81" s="8" t="e">
        <f t="shared" si="20"/>
        <v>#DIV/0!</v>
      </c>
      <c r="CK81" s="8" t="e">
        <f t="shared" si="29"/>
        <v>#DIV/0!</v>
      </c>
      <c r="CL81" s="19" t="e">
        <f t="shared" si="11"/>
        <v>#DIV/0!</v>
      </c>
      <c r="CN81" s="24" t="e">
        <f t="shared" si="21"/>
        <v>#DIV/0!</v>
      </c>
      <c r="DC81" s="150" t="s">
        <v>153</v>
      </c>
      <c r="DD81" s="150"/>
      <c r="DE81" s="150"/>
      <c r="DF81" s="150"/>
      <c r="DG81" s="158" t="e">
        <f>AX224</f>
        <v>#DIV/0!</v>
      </c>
      <c r="DH81" s="158">
        <f>AK62</f>
        <v>0</v>
      </c>
      <c r="DI81" s="158" t="e">
        <f>BQ224</f>
        <v>#DIV/0!</v>
      </c>
      <c r="DJ81" s="158">
        <f t="shared" ref="DJ81" si="48">AM62</f>
        <v>0</v>
      </c>
      <c r="DK81" s="158" t="e">
        <f>CI224</f>
        <v>#DIV/0!</v>
      </c>
      <c r="DL81" s="158">
        <f t="shared" ref="DL81" si="49">AO62</f>
        <v>0</v>
      </c>
    </row>
    <row r="82" spans="45:116" x14ac:dyDescent="0.3">
      <c r="AS82" s="4">
        <f t="shared" si="22"/>
        <v>1.7634279935629373</v>
      </c>
      <c r="AT82" s="27">
        <v>58</v>
      </c>
      <c r="AU82" s="63"/>
      <c r="AV82" s="28"/>
      <c r="AW82" s="13" t="e">
        <f t="shared" si="7"/>
        <v>#DIV/0!</v>
      </c>
      <c r="AX82" s="13" t="e">
        <f t="shared" si="8"/>
        <v>#DIV/0!</v>
      </c>
      <c r="AY82" s="8" t="e">
        <f t="shared" si="12"/>
        <v>#DIV/0!</v>
      </c>
      <c r="AZ82" s="8" t="e">
        <f t="shared" si="23"/>
        <v>#DIV/0!</v>
      </c>
      <c r="BA82" s="19" t="e">
        <f t="shared" si="9"/>
        <v>#DIV/0!</v>
      </c>
      <c r="BC82" s="24" t="e">
        <f t="shared" si="13"/>
        <v>#DIV/0!</v>
      </c>
      <c r="BL82" s="4">
        <f t="shared" si="24"/>
        <v>1.7634279935629373</v>
      </c>
      <c r="BM82" s="27">
        <v>58</v>
      </c>
      <c r="BN82" s="66">
        <v>110.3</v>
      </c>
      <c r="BO82" s="28">
        <f t="shared" si="14"/>
        <v>1949.1618920116173</v>
      </c>
      <c r="BP82" s="13">
        <f t="shared" si="15"/>
        <v>0</v>
      </c>
      <c r="BQ82" s="13" t="e">
        <f t="shared" si="16"/>
        <v>#DIV/0!</v>
      </c>
      <c r="BR82" s="8" t="e">
        <f t="shared" si="17"/>
        <v>#DIV/0!</v>
      </c>
      <c r="BS82" s="8">
        <f t="shared" si="25"/>
        <v>5.6630553037171412</v>
      </c>
      <c r="BT82" s="19" t="e">
        <f t="shared" si="10"/>
        <v>#DIV/0!</v>
      </c>
      <c r="BV82" s="24" t="e">
        <f t="shared" si="18"/>
        <v>#DIV/0!</v>
      </c>
      <c r="CD82" s="4">
        <f t="shared" si="26"/>
        <v>1.7634279935629373</v>
      </c>
      <c r="CE82" s="27">
        <v>58</v>
      </c>
      <c r="CF82" s="34"/>
      <c r="CG82" s="28">
        <f t="shared" si="19"/>
        <v>0</v>
      </c>
      <c r="CH82" s="13" t="e">
        <f t="shared" si="27"/>
        <v>#DIV/0!</v>
      </c>
      <c r="CI82" s="13" t="e">
        <f t="shared" si="28"/>
        <v>#DIV/0!</v>
      </c>
      <c r="CJ82" s="8" t="e">
        <f t="shared" si="20"/>
        <v>#DIV/0!</v>
      </c>
      <c r="CK82" s="8" t="e">
        <f t="shared" si="29"/>
        <v>#DIV/0!</v>
      </c>
      <c r="CL82" s="19" t="e">
        <f t="shared" si="11"/>
        <v>#DIV/0!</v>
      </c>
      <c r="CN82" s="24" t="e">
        <f t="shared" si="21"/>
        <v>#DIV/0!</v>
      </c>
      <c r="DG82" s="164"/>
      <c r="DH82" s="164"/>
      <c r="DI82" s="40"/>
      <c r="DJ82" s="17"/>
    </row>
    <row r="83" spans="45:116" x14ac:dyDescent="0.3">
      <c r="AS83" s="4">
        <f t="shared" si="22"/>
        <v>1.7708520116421442</v>
      </c>
      <c r="AT83" s="27">
        <v>59</v>
      </c>
      <c r="AU83" s="63"/>
      <c r="AV83" s="28"/>
      <c r="AW83" s="13" t="e">
        <f t="shared" si="7"/>
        <v>#DIV/0!</v>
      </c>
      <c r="AX83" s="13" t="e">
        <f t="shared" si="8"/>
        <v>#DIV/0!</v>
      </c>
      <c r="AY83" s="8" t="e">
        <f t="shared" si="12"/>
        <v>#DIV/0!</v>
      </c>
      <c r="AZ83" s="8" t="e">
        <f t="shared" si="23"/>
        <v>#DIV/0!</v>
      </c>
      <c r="BA83" s="19" t="e">
        <f t="shared" si="9"/>
        <v>#DIV/0!</v>
      </c>
      <c r="BC83" s="24" t="e">
        <f t="shared" si="13"/>
        <v>#DIV/0!</v>
      </c>
      <c r="BL83" s="4">
        <f t="shared" si="24"/>
        <v>1.7708520116421442</v>
      </c>
      <c r="BM83" s="27">
        <v>59</v>
      </c>
      <c r="BN83" s="66">
        <v>110.3</v>
      </c>
      <c r="BO83" s="28">
        <f t="shared" si="14"/>
        <v>1949.1618920116173</v>
      </c>
      <c r="BP83" s="13">
        <f t="shared" si="15"/>
        <v>0</v>
      </c>
      <c r="BQ83" s="13" t="e">
        <f t="shared" si="16"/>
        <v>#DIV/0!</v>
      </c>
      <c r="BR83" s="8" t="e">
        <f t="shared" si="17"/>
        <v>#DIV/0!</v>
      </c>
      <c r="BS83" s="8">
        <f t="shared" si="25"/>
        <v>5.6630553037171412</v>
      </c>
      <c r="BT83" s="19" t="e">
        <f t="shared" si="10"/>
        <v>#DIV/0!</v>
      </c>
      <c r="BV83" s="24" t="e">
        <f t="shared" si="18"/>
        <v>#DIV/0!</v>
      </c>
      <c r="CD83" s="4">
        <f t="shared" si="26"/>
        <v>1.7708520116421442</v>
      </c>
      <c r="CE83" s="27">
        <v>59</v>
      </c>
      <c r="CF83" s="34"/>
      <c r="CG83" s="28">
        <f t="shared" si="19"/>
        <v>0</v>
      </c>
      <c r="CH83" s="13" t="e">
        <f t="shared" si="27"/>
        <v>#DIV/0!</v>
      </c>
      <c r="CI83" s="13" t="e">
        <f t="shared" si="28"/>
        <v>#DIV/0!</v>
      </c>
      <c r="CJ83" s="8" t="e">
        <f t="shared" si="20"/>
        <v>#DIV/0!</v>
      </c>
      <c r="CK83" s="8" t="e">
        <f t="shared" si="29"/>
        <v>#DIV/0!</v>
      </c>
      <c r="CL83" s="19" t="e">
        <f t="shared" si="11"/>
        <v>#DIV/0!</v>
      </c>
      <c r="CN83" s="24" t="e">
        <f t="shared" si="21"/>
        <v>#DIV/0!</v>
      </c>
      <c r="DG83" s="164"/>
      <c r="DH83" s="164"/>
      <c r="DI83" s="19"/>
      <c r="DJ83" s="17"/>
    </row>
    <row r="84" spans="45:116" x14ac:dyDescent="0.3">
      <c r="AS84" s="4">
        <f t="shared" si="22"/>
        <v>1.7781512503836436</v>
      </c>
      <c r="AT84" s="27">
        <v>60</v>
      </c>
      <c r="AU84" s="63"/>
      <c r="AV84" s="28"/>
      <c r="AW84" s="13" t="e">
        <f t="shared" si="7"/>
        <v>#DIV/0!</v>
      </c>
      <c r="AX84" s="13" t="e">
        <f t="shared" si="8"/>
        <v>#DIV/0!</v>
      </c>
      <c r="AY84" s="8" t="e">
        <f t="shared" si="12"/>
        <v>#DIV/0!</v>
      </c>
      <c r="AZ84" s="8" t="e">
        <f t="shared" si="23"/>
        <v>#DIV/0!</v>
      </c>
      <c r="BA84" s="19" t="e">
        <f t="shared" si="9"/>
        <v>#DIV/0!</v>
      </c>
      <c r="BC84" s="24" t="e">
        <f t="shared" si="13"/>
        <v>#DIV/0!</v>
      </c>
      <c r="BL84" s="4">
        <f t="shared" si="24"/>
        <v>1.7781512503836436</v>
      </c>
      <c r="BM84" s="27">
        <v>60</v>
      </c>
      <c r="BN84" s="66">
        <v>110.2</v>
      </c>
      <c r="BO84" s="28">
        <f t="shared" si="14"/>
        <v>1947.394746143973</v>
      </c>
      <c r="BP84" s="13">
        <f t="shared" si="15"/>
        <v>0</v>
      </c>
      <c r="BQ84" s="13" t="e">
        <f t="shared" si="16"/>
        <v>#DIV/0!</v>
      </c>
      <c r="BR84" s="8" t="e">
        <f t="shared" si="17"/>
        <v>#DIV/0!</v>
      </c>
      <c r="BS84" s="8">
        <f t="shared" si="25"/>
        <v>5.5774500907441125</v>
      </c>
      <c r="BT84" s="19" t="e">
        <f t="shared" si="10"/>
        <v>#DIV/0!</v>
      </c>
      <c r="BV84" s="24" t="e">
        <f t="shared" si="18"/>
        <v>#DIV/0!</v>
      </c>
      <c r="CD84" s="4">
        <f t="shared" si="26"/>
        <v>1.7781512503836436</v>
      </c>
      <c r="CE84" s="27">
        <v>60</v>
      </c>
      <c r="CF84" s="34"/>
      <c r="CG84" s="28">
        <f t="shared" si="19"/>
        <v>0</v>
      </c>
      <c r="CH84" s="13" t="e">
        <f t="shared" si="27"/>
        <v>#DIV/0!</v>
      </c>
      <c r="CI84" s="13" t="e">
        <f t="shared" si="28"/>
        <v>#DIV/0!</v>
      </c>
      <c r="CJ84" s="8" t="e">
        <f t="shared" si="20"/>
        <v>#DIV/0!</v>
      </c>
      <c r="CK84" s="8" t="e">
        <f t="shared" si="29"/>
        <v>#DIV/0!</v>
      </c>
      <c r="CL84" s="19" t="e">
        <f t="shared" si="11"/>
        <v>#DIV/0!</v>
      </c>
      <c r="CN84" s="24" t="e">
        <f t="shared" si="21"/>
        <v>#DIV/0!</v>
      </c>
      <c r="DG84" s="164"/>
      <c r="DH84" s="164"/>
      <c r="DI84" s="41"/>
      <c r="DJ84" s="42"/>
    </row>
    <row r="85" spans="45:116" x14ac:dyDescent="0.3">
      <c r="AS85" s="4">
        <f t="shared" si="22"/>
        <v>1.7853298350107671</v>
      </c>
      <c r="AT85" s="27">
        <v>61</v>
      </c>
      <c r="AU85" s="63"/>
      <c r="AV85" s="28"/>
      <c r="AW85" s="13" t="e">
        <f t="shared" si="7"/>
        <v>#DIV/0!</v>
      </c>
      <c r="AX85" s="13" t="e">
        <f t="shared" si="8"/>
        <v>#DIV/0!</v>
      </c>
      <c r="AY85" s="8" t="e">
        <f t="shared" si="12"/>
        <v>#DIV/0!</v>
      </c>
      <c r="AZ85" s="8" t="e">
        <f t="shared" si="23"/>
        <v>#DIV/0!</v>
      </c>
      <c r="BA85" s="19" t="e">
        <f t="shared" si="9"/>
        <v>#DIV/0!</v>
      </c>
      <c r="BC85" s="24" t="e">
        <f t="shared" si="13"/>
        <v>#DIV/0!</v>
      </c>
      <c r="BL85" s="4">
        <f t="shared" si="24"/>
        <v>1.7853298350107671</v>
      </c>
      <c r="BM85" s="27">
        <v>61</v>
      </c>
      <c r="BN85" s="66">
        <v>110.2</v>
      </c>
      <c r="BO85" s="28">
        <f t="shared" si="14"/>
        <v>1947.394746143973</v>
      </c>
      <c r="BP85" s="13">
        <f t="shared" si="15"/>
        <v>0</v>
      </c>
      <c r="BQ85" s="13" t="e">
        <f t="shared" si="16"/>
        <v>#DIV/0!</v>
      </c>
      <c r="BR85" s="8" t="e">
        <f t="shared" si="17"/>
        <v>#DIV/0!</v>
      </c>
      <c r="BS85" s="8">
        <f t="shared" si="25"/>
        <v>5.5774500907441125</v>
      </c>
      <c r="BT85" s="19" t="e">
        <f t="shared" si="10"/>
        <v>#DIV/0!</v>
      </c>
      <c r="BV85" s="24" t="e">
        <f t="shared" si="18"/>
        <v>#DIV/0!</v>
      </c>
      <c r="CD85" s="4">
        <f t="shared" si="26"/>
        <v>1.7853298350107671</v>
      </c>
      <c r="CE85" s="27">
        <v>61</v>
      </c>
      <c r="CF85" s="34"/>
      <c r="CG85" s="28">
        <f t="shared" si="19"/>
        <v>0</v>
      </c>
      <c r="CH85" s="13" t="e">
        <f t="shared" si="27"/>
        <v>#DIV/0!</v>
      </c>
      <c r="CI85" s="13" t="e">
        <f t="shared" si="28"/>
        <v>#DIV/0!</v>
      </c>
      <c r="CJ85" s="8" t="e">
        <f t="shared" si="20"/>
        <v>#DIV/0!</v>
      </c>
      <c r="CK85" s="8" t="e">
        <f t="shared" si="29"/>
        <v>#DIV/0!</v>
      </c>
      <c r="CL85" s="19" t="e">
        <f t="shared" si="11"/>
        <v>#DIV/0!</v>
      </c>
      <c r="CN85" s="24" t="e">
        <f t="shared" si="21"/>
        <v>#DIV/0!</v>
      </c>
    </row>
    <row r="86" spans="45:116" x14ac:dyDescent="0.3">
      <c r="AS86" s="4">
        <f t="shared" si="22"/>
        <v>1.7923916894982539</v>
      </c>
      <c r="AT86" s="27">
        <v>62</v>
      </c>
      <c r="AU86" s="63"/>
      <c r="AV86" s="28"/>
      <c r="AW86" s="13" t="e">
        <f t="shared" si="7"/>
        <v>#DIV/0!</v>
      </c>
      <c r="AX86" s="13" t="e">
        <f t="shared" si="8"/>
        <v>#DIV/0!</v>
      </c>
      <c r="AY86" s="8" t="e">
        <f t="shared" si="12"/>
        <v>#DIV/0!</v>
      </c>
      <c r="AZ86" s="8" t="e">
        <f t="shared" si="23"/>
        <v>#DIV/0!</v>
      </c>
      <c r="BA86" s="19" t="e">
        <f t="shared" si="9"/>
        <v>#DIV/0!</v>
      </c>
      <c r="BC86" s="24" t="e">
        <f t="shared" si="13"/>
        <v>#DIV/0!</v>
      </c>
      <c r="BL86" s="4">
        <f t="shared" si="24"/>
        <v>1.7923916894982539</v>
      </c>
      <c r="BM86" s="27">
        <v>62</v>
      </c>
      <c r="BN86" s="66">
        <v>110.1</v>
      </c>
      <c r="BO86" s="28">
        <f t="shared" si="14"/>
        <v>1945.6276002763288</v>
      </c>
      <c r="BP86" s="13">
        <f t="shared" si="15"/>
        <v>0</v>
      </c>
      <c r="BQ86" s="13" t="e">
        <f t="shared" si="16"/>
        <v>#DIV/0!</v>
      </c>
      <c r="BR86" s="8" t="e">
        <f t="shared" si="17"/>
        <v>#DIV/0!</v>
      </c>
      <c r="BS86" s="8">
        <f t="shared" si="25"/>
        <v>5.4916893732970067</v>
      </c>
      <c r="BT86" s="19" t="e">
        <f t="shared" si="10"/>
        <v>#DIV/0!</v>
      </c>
      <c r="BV86" s="24" t="e">
        <f t="shared" si="18"/>
        <v>#DIV/0!</v>
      </c>
      <c r="CD86" s="4">
        <f t="shared" si="26"/>
        <v>1.7923916894982539</v>
      </c>
      <c r="CE86" s="27">
        <v>62</v>
      </c>
      <c r="CF86" s="34"/>
      <c r="CG86" s="28">
        <f t="shared" si="19"/>
        <v>0</v>
      </c>
      <c r="CH86" s="13" t="e">
        <f t="shared" si="27"/>
        <v>#DIV/0!</v>
      </c>
      <c r="CI86" s="13" t="e">
        <f t="shared" si="28"/>
        <v>#DIV/0!</v>
      </c>
      <c r="CJ86" s="8" t="e">
        <f t="shared" si="20"/>
        <v>#DIV/0!</v>
      </c>
      <c r="CK86" s="8" t="e">
        <f t="shared" si="29"/>
        <v>#DIV/0!</v>
      </c>
      <c r="CL86" s="19" t="e">
        <f t="shared" si="11"/>
        <v>#DIV/0!</v>
      </c>
      <c r="CN86" s="24" t="e">
        <f t="shared" si="21"/>
        <v>#DIV/0!</v>
      </c>
    </row>
    <row r="87" spans="45:116" x14ac:dyDescent="0.3">
      <c r="AS87" s="4">
        <f t="shared" si="22"/>
        <v>1.7993405494535817</v>
      </c>
      <c r="AT87" s="27">
        <v>63</v>
      </c>
      <c r="AU87" s="63"/>
      <c r="AV87" s="28"/>
      <c r="AW87" s="13" t="e">
        <f t="shared" si="7"/>
        <v>#DIV/0!</v>
      </c>
      <c r="AX87" s="13" t="e">
        <f t="shared" si="8"/>
        <v>#DIV/0!</v>
      </c>
      <c r="AY87" s="8" t="e">
        <f t="shared" si="12"/>
        <v>#DIV/0!</v>
      </c>
      <c r="AZ87" s="8" t="e">
        <f t="shared" si="23"/>
        <v>#DIV/0!</v>
      </c>
      <c r="BA87" s="19" t="e">
        <f t="shared" si="9"/>
        <v>#DIV/0!</v>
      </c>
      <c r="BC87" s="24" t="e">
        <f t="shared" si="13"/>
        <v>#DIV/0!</v>
      </c>
      <c r="BL87" s="4">
        <f t="shared" si="24"/>
        <v>1.7993405494535817</v>
      </c>
      <c r="BM87" s="27">
        <v>63</v>
      </c>
      <c r="BN87" s="66">
        <v>110.1</v>
      </c>
      <c r="BO87" s="28">
        <f t="shared" si="14"/>
        <v>1945.6276002763288</v>
      </c>
      <c r="BP87" s="13">
        <f t="shared" si="15"/>
        <v>0</v>
      </c>
      <c r="BQ87" s="13" t="e">
        <f t="shared" si="16"/>
        <v>#DIV/0!</v>
      </c>
      <c r="BR87" s="8" t="e">
        <f t="shared" si="17"/>
        <v>#DIV/0!</v>
      </c>
      <c r="BS87" s="8">
        <f t="shared" si="25"/>
        <v>5.4916893732970067</v>
      </c>
      <c r="BT87" s="19" t="e">
        <f t="shared" si="10"/>
        <v>#DIV/0!</v>
      </c>
      <c r="BV87" s="24" t="e">
        <f t="shared" si="18"/>
        <v>#DIV/0!</v>
      </c>
      <c r="CD87" s="4">
        <f t="shared" si="26"/>
        <v>1.7993405494535817</v>
      </c>
      <c r="CE87" s="27">
        <v>63</v>
      </c>
      <c r="CF87" s="34"/>
      <c r="CG87" s="28">
        <f t="shared" si="19"/>
        <v>0</v>
      </c>
      <c r="CH87" s="13" t="e">
        <f t="shared" si="27"/>
        <v>#DIV/0!</v>
      </c>
      <c r="CI87" s="13" t="e">
        <f t="shared" si="28"/>
        <v>#DIV/0!</v>
      </c>
      <c r="CJ87" s="8" t="e">
        <f t="shared" si="20"/>
        <v>#DIV/0!</v>
      </c>
      <c r="CK87" s="8" t="e">
        <f t="shared" si="29"/>
        <v>#DIV/0!</v>
      </c>
      <c r="CL87" s="19" t="e">
        <f t="shared" si="11"/>
        <v>#DIV/0!</v>
      </c>
      <c r="CN87" s="24" t="e">
        <f t="shared" si="21"/>
        <v>#DIV/0!</v>
      </c>
    </row>
    <row r="88" spans="45:116" x14ac:dyDescent="0.3">
      <c r="AS88" s="4">
        <f t="shared" si="22"/>
        <v>1.8061799739838871</v>
      </c>
      <c r="AT88" s="27">
        <v>64</v>
      </c>
      <c r="AU88" s="63"/>
      <c r="AV88" s="28"/>
      <c r="AW88" s="13" t="e">
        <f t="shared" ref="AW88:AW151" si="50">($AV$8/AV88)/$AX$8*100</f>
        <v>#DIV/0!</v>
      </c>
      <c r="AX88" s="13" t="e">
        <f t="shared" ref="AX88:AX151" si="51">AW88*$AV$224*$AF$7/$AV$8</f>
        <v>#DIV/0!</v>
      </c>
      <c r="AY88" s="8" t="e">
        <f t="shared" si="12"/>
        <v>#DIV/0!</v>
      </c>
      <c r="AZ88" s="8" t="e">
        <f t="shared" si="23"/>
        <v>#DIV/0!</v>
      </c>
      <c r="BA88" s="19" t="e">
        <f t="shared" ref="BA88:BA151" si="52">AZ88-AY88</f>
        <v>#DIV/0!</v>
      </c>
      <c r="BC88" s="24" t="e">
        <f t="shared" si="13"/>
        <v>#DIV/0!</v>
      </c>
      <c r="BL88" s="4">
        <f t="shared" si="24"/>
        <v>1.8061799739838871</v>
      </c>
      <c r="BM88" s="27">
        <v>64</v>
      </c>
      <c r="BN88" s="66">
        <v>110</v>
      </c>
      <c r="BO88" s="28">
        <f t="shared" si="14"/>
        <v>1943.8604544086845</v>
      </c>
      <c r="BP88" s="13">
        <f t="shared" si="15"/>
        <v>0</v>
      </c>
      <c r="BQ88" s="13" t="e">
        <f t="shared" si="16"/>
        <v>#DIV/0!</v>
      </c>
      <c r="BR88" s="8" t="e">
        <f t="shared" si="17"/>
        <v>#DIV/0!</v>
      </c>
      <c r="BS88" s="8">
        <f t="shared" si="25"/>
        <v>5.4057727272727361</v>
      </c>
      <c r="BT88" s="19" t="e">
        <f t="shared" ref="BT88:BT151" si="53">BS88-BR88</f>
        <v>#DIV/0!</v>
      </c>
      <c r="BV88" s="24" t="e">
        <f t="shared" si="18"/>
        <v>#DIV/0!</v>
      </c>
      <c r="CD88" s="4">
        <f t="shared" si="26"/>
        <v>1.8061799739838871</v>
      </c>
      <c r="CE88" s="27">
        <v>64</v>
      </c>
      <c r="CF88" s="34"/>
      <c r="CG88" s="28">
        <f t="shared" si="19"/>
        <v>0</v>
      </c>
      <c r="CH88" s="13" t="e">
        <f t="shared" si="27"/>
        <v>#DIV/0!</v>
      </c>
      <c r="CI88" s="13" t="e">
        <f t="shared" si="28"/>
        <v>#DIV/0!</v>
      </c>
      <c r="CJ88" s="8" t="e">
        <f t="shared" si="20"/>
        <v>#DIV/0!</v>
      </c>
      <c r="CK88" s="8" t="e">
        <f t="shared" si="29"/>
        <v>#DIV/0!</v>
      </c>
      <c r="CL88" s="19" t="e">
        <f t="shared" ref="CL88:CL151" si="54">CK88-CJ88</f>
        <v>#DIV/0!</v>
      </c>
      <c r="CN88" s="24" t="e">
        <f t="shared" si="21"/>
        <v>#DIV/0!</v>
      </c>
      <c r="DB88" s="114" t="s">
        <v>154</v>
      </c>
      <c r="DC88" s="114"/>
    </row>
    <row r="89" spans="45:116" x14ac:dyDescent="0.3">
      <c r="AS89" s="4">
        <f t="shared" si="22"/>
        <v>1.8129133566428555</v>
      </c>
      <c r="AT89" s="27">
        <v>65</v>
      </c>
      <c r="AU89" s="63"/>
      <c r="AV89" s="28"/>
      <c r="AW89" s="13" t="e">
        <f t="shared" si="50"/>
        <v>#DIV/0!</v>
      </c>
      <c r="AX89" s="13" t="e">
        <f t="shared" si="51"/>
        <v>#DIV/0!</v>
      </c>
      <c r="AY89" s="8" t="e">
        <f t="shared" ref="AY89:AY152" si="55">100-AX89</f>
        <v>#DIV/0!</v>
      </c>
      <c r="AZ89" s="8" t="e">
        <f t="shared" si="23"/>
        <v>#DIV/0!</v>
      </c>
      <c r="BA89" s="19" t="e">
        <f t="shared" si="52"/>
        <v>#DIV/0!</v>
      </c>
      <c r="BC89" s="24" t="e">
        <f t="shared" ref="BC89:BC152" si="56">AX89/AW89</f>
        <v>#DIV/0!</v>
      </c>
      <c r="BL89" s="4">
        <f t="shared" si="24"/>
        <v>1.8129133566428555</v>
      </c>
      <c r="BM89" s="27">
        <v>65</v>
      </c>
      <c r="BN89" s="66">
        <v>110</v>
      </c>
      <c r="BO89" s="28">
        <f t="shared" ref="BO89:BO152" si="57">(BN89*$BO$7^2*PI())/(4*1000)</f>
        <v>1943.8604544086845</v>
      </c>
      <c r="BP89" s="13">
        <f t="shared" ref="BP89:BP152" si="58">($BO$8/BO89)/$BQ$8*100</f>
        <v>0</v>
      </c>
      <c r="BQ89" s="13" t="e">
        <f t="shared" ref="BQ89:BQ152" si="59">BP89*$BO$224*$AF$8/$BO$8</f>
        <v>#DIV/0!</v>
      </c>
      <c r="BR89" s="8" t="e">
        <f t="shared" ref="BR89:BR152" si="60">100-BQ89</f>
        <v>#DIV/0!</v>
      </c>
      <c r="BS89" s="8">
        <f t="shared" si="25"/>
        <v>5.4057727272727361</v>
      </c>
      <c r="BT89" s="19" t="e">
        <f t="shared" si="53"/>
        <v>#DIV/0!</v>
      </c>
      <c r="BV89" s="24" t="e">
        <f t="shared" ref="BV89:BV152" si="61">BQ89/BP89</f>
        <v>#DIV/0!</v>
      </c>
      <c r="CD89" s="4">
        <f t="shared" si="26"/>
        <v>1.8129133566428555</v>
      </c>
      <c r="CE89" s="27">
        <v>65</v>
      </c>
      <c r="CF89" s="34"/>
      <c r="CG89" s="28">
        <f t="shared" ref="CG89:CG152" si="62">(CF89*$CG$7^2*PI())/(4*1000)</f>
        <v>0</v>
      </c>
      <c r="CH89" s="13" t="e">
        <f t="shared" si="27"/>
        <v>#DIV/0!</v>
      </c>
      <c r="CI89" s="13" t="e">
        <f t="shared" si="28"/>
        <v>#DIV/0!</v>
      </c>
      <c r="CJ89" s="8" t="e">
        <f t="shared" ref="CJ89:CJ152" si="63">100-CI89</f>
        <v>#DIV/0!</v>
      </c>
      <c r="CK89" s="8" t="e">
        <f t="shared" si="29"/>
        <v>#DIV/0!</v>
      </c>
      <c r="CL89" s="19" t="e">
        <f t="shared" si="54"/>
        <v>#DIV/0!</v>
      </c>
      <c r="CN89" s="24" t="e">
        <f t="shared" ref="CN89:CN152" si="64">CI89/CH89</f>
        <v>#DIV/0!</v>
      </c>
    </row>
    <row r="90" spans="45:116" x14ac:dyDescent="0.3">
      <c r="AS90" s="4">
        <f t="shared" ref="AS90:AS153" si="65">LOG10(AT90)</f>
        <v>1.8195439355418688</v>
      </c>
      <c r="AT90" s="27">
        <v>66</v>
      </c>
      <c r="AU90" s="63"/>
      <c r="AV90" s="28"/>
      <c r="AW90" s="13" t="e">
        <f t="shared" si="50"/>
        <v>#DIV/0!</v>
      </c>
      <c r="AX90" s="13" t="e">
        <f t="shared" si="51"/>
        <v>#DIV/0!</v>
      </c>
      <c r="AY90" s="8" t="e">
        <f t="shared" si="55"/>
        <v>#DIV/0!</v>
      </c>
      <c r="AZ90" s="8" t="e">
        <f t="shared" ref="AZ90:AZ153" si="66">100*((AU90-$AU$14)/AU90)</f>
        <v>#DIV/0!</v>
      </c>
      <c r="BA90" s="19" t="e">
        <f t="shared" si="52"/>
        <v>#DIV/0!</v>
      </c>
      <c r="BC90" s="24" t="e">
        <f t="shared" si="56"/>
        <v>#DIV/0!</v>
      </c>
      <c r="BL90" s="4">
        <f t="shared" ref="BL90:BL153" si="67">LOG10(BM90)</f>
        <v>1.8195439355418688</v>
      </c>
      <c r="BM90" s="27">
        <v>66</v>
      </c>
      <c r="BN90" s="66">
        <v>109.9</v>
      </c>
      <c r="BO90" s="28">
        <f t="shared" si="57"/>
        <v>1942.0933085410402</v>
      </c>
      <c r="BP90" s="13">
        <f t="shared" si="58"/>
        <v>0</v>
      </c>
      <c r="BQ90" s="13" t="e">
        <f t="shared" si="59"/>
        <v>#DIV/0!</v>
      </c>
      <c r="BR90" s="8" t="e">
        <f t="shared" si="60"/>
        <v>#DIV/0!</v>
      </c>
      <c r="BS90" s="8">
        <f t="shared" ref="BS90:BS153" si="68">100*((BN90-$AU$14)/BN90)</f>
        <v>5.3196997270245818</v>
      </c>
      <c r="BT90" s="19" t="e">
        <f t="shared" si="53"/>
        <v>#DIV/0!</v>
      </c>
      <c r="BV90" s="24" t="e">
        <f t="shared" si="61"/>
        <v>#DIV/0!</v>
      </c>
      <c r="CD90" s="4">
        <f t="shared" ref="CD90:CD153" si="69">LOG10(CE90)</f>
        <v>1.8195439355418688</v>
      </c>
      <c r="CE90" s="27">
        <v>66</v>
      </c>
      <c r="CF90" s="34"/>
      <c r="CG90" s="28">
        <f t="shared" si="62"/>
        <v>0</v>
      </c>
      <c r="CH90" s="13" t="e">
        <f t="shared" ref="CH90:CH153" si="70">($CG$8/CG90)/$CI$8*100</f>
        <v>#DIV/0!</v>
      </c>
      <c r="CI90" s="13" t="e">
        <f t="shared" ref="CI90:CI153" si="71">CH90*$CG$224*$AF$9/$CG$8</f>
        <v>#DIV/0!</v>
      </c>
      <c r="CJ90" s="8" t="e">
        <f t="shared" si="63"/>
        <v>#DIV/0!</v>
      </c>
      <c r="CK90" s="8" t="e">
        <f t="shared" ref="CK90:CK153" si="72">100*((CF90-$CF$14)/CF90)</f>
        <v>#DIV/0!</v>
      </c>
      <c r="CL90" s="19" t="e">
        <f t="shared" si="54"/>
        <v>#DIV/0!</v>
      </c>
      <c r="CN90" s="24" t="e">
        <f t="shared" si="64"/>
        <v>#DIV/0!</v>
      </c>
    </row>
    <row r="91" spans="45:116" ht="16.2" x14ac:dyDescent="0.3">
      <c r="AS91" s="4">
        <f t="shared" si="65"/>
        <v>1.8260748027008264</v>
      </c>
      <c r="AT91" s="27">
        <v>67</v>
      </c>
      <c r="AU91" s="63"/>
      <c r="AV91" s="28"/>
      <c r="AW91" s="13" t="e">
        <f t="shared" si="50"/>
        <v>#DIV/0!</v>
      </c>
      <c r="AX91" s="13" t="e">
        <f t="shared" si="51"/>
        <v>#DIV/0!</v>
      </c>
      <c r="AY91" s="8" t="e">
        <f t="shared" si="55"/>
        <v>#DIV/0!</v>
      </c>
      <c r="AZ91" s="8" t="e">
        <f t="shared" si="66"/>
        <v>#DIV/0!</v>
      </c>
      <c r="BA91" s="19" t="e">
        <f t="shared" si="52"/>
        <v>#DIV/0!</v>
      </c>
      <c r="BC91" s="24" t="e">
        <f t="shared" si="56"/>
        <v>#DIV/0!</v>
      </c>
      <c r="BL91" s="4">
        <f t="shared" si="67"/>
        <v>1.8260748027008264</v>
      </c>
      <c r="BM91" s="27">
        <v>67</v>
      </c>
      <c r="BN91" s="66">
        <v>109.9</v>
      </c>
      <c r="BO91" s="28">
        <f t="shared" si="57"/>
        <v>1942.0933085410402</v>
      </c>
      <c r="BP91" s="13">
        <f t="shared" si="58"/>
        <v>0</v>
      </c>
      <c r="BQ91" s="13" t="e">
        <f t="shared" si="59"/>
        <v>#DIV/0!</v>
      </c>
      <c r="BR91" s="8" t="e">
        <f t="shared" si="60"/>
        <v>#DIV/0!</v>
      </c>
      <c r="BS91" s="8">
        <f t="shared" si="68"/>
        <v>5.3196997270245818</v>
      </c>
      <c r="BT91" s="19" t="e">
        <f t="shared" si="53"/>
        <v>#DIV/0!</v>
      </c>
      <c r="BV91" s="24" t="e">
        <f t="shared" si="61"/>
        <v>#DIV/0!</v>
      </c>
      <c r="CD91" s="4">
        <f t="shared" si="69"/>
        <v>1.8260748027008264</v>
      </c>
      <c r="CE91" s="27">
        <v>67</v>
      </c>
      <c r="CF91" s="34"/>
      <c r="CG91" s="28">
        <f t="shared" si="62"/>
        <v>0</v>
      </c>
      <c r="CH91" s="13" t="e">
        <f t="shared" si="70"/>
        <v>#DIV/0!</v>
      </c>
      <c r="CI91" s="13" t="e">
        <f t="shared" si="71"/>
        <v>#DIV/0!</v>
      </c>
      <c r="CJ91" s="8" t="e">
        <f t="shared" si="63"/>
        <v>#DIV/0!</v>
      </c>
      <c r="CK91" s="8" t="e">
        <f t="shared" si="72"/>
        <v>#DIV/0!</v>
      </c>
      <c r="CL91" s="19" t="e">
        <f t="shared" si="54"/>
        <v>#DIV/0!</v>
      </c>
      <c r="CN91" s="24" t="e">
        <f t="shared" si="64"/>
        <v>#DIV/0!</v>
      </c>
      <c r="DB91" s="4" t="s">
        <v>155</v>
      </c>
      <c r="DC91" s="13" t="e">
        <f>AVERAGE(DG75,DI75,DK75)</f>
        <v>#DIV/0!</v>
      </c>
      <c r="DD91" s="4" t="s">
        <v>52</v>
      </c>
      <c r="DF91" t="s">
        <v>156</v>
      </c>
    </row>
    <row r="92" spans="45:116" ht="16.2" x14ac:dyDescent="0.3">
      <c r="AS92" s="4">
        <f t="shared" si="65"/>
        <v>1.8325089127062364</v>
      </c>
      <c r="AT92" s="27">
        <v>68</v>
      </c>
      <c r="AU92" s="63"/>
      <c r="AV92" s="28"/>
      <c r="AW92" s="13" t="e">
        <f t="shared" si="50"/>
        <v>#DIV/0!</v>
      </c>
      <c r="AX92" s="13" t="e">
        <f t="shared" si="51"/>
        <v>#DIV/0!</v>
      </c>
      <c r="AY92" s="8" t="e">
        <f t="shared" si="55"/>
        <v>#DIV/0!</v>
      </c>
      <c r="AZ92" s="8" t="e">
        <f t="shared" si="66"/>
        <v>#DIV/0!</v>
      </c>
      <c r="BA92" s="19" t="e">
        <f t="shared" si="52"/>
        <v>#DIV/0!</v>
      </c>
      <c r="BC92" s="24" t="e">
        <f t="shared" si="56"/>
        <v>#DIV/0!</v>
      </c>
      <c r="BL92" s="4">
        <f t="shared" si="67"/>
        <v>1.8325089127062364</v>
      </c>
      <c r="BM92" s="27">
        <v>68</v>
      </c>
      <c r="BN92" s="66">
        <v>109.8</v>
      </c>
      <c r="BO92" s="28">
        <f t="shared" si="57"/>
        <v>1940.3261626733961</v>
      </c>
      <c r="BP92" s="13">
        <f t="shared" si="58"/>
        <v>0</v>
      </c>
      <c r="BQ92" s="13" t="e">
        <f t="shared" si="59"/>
        <v>#DIV/0!</v>
      </c>
      <c r="BR92" s="8" t="e">
        <f t="shared" si="60"/>
        <v>#DIV/0!</v>
      </c>
      <c r="BS92" s="8">
        <f t="shared" si="68"/>
        <v>5.2334699453551972</v>
      </c>
      <c r="BT92" s="19" t="e">
        <f t="shared" si="53"/>
        <v>#DIV/0!</v>
      </c>
      <c r="BV92" s="24" t="e">
        <f t="shared" si="61"/>
        <v>#DIV/0!</v>
      </c>
      <c r="CD92" s="4">
        <f t="shared" si="69"/>
        <v>1.8325089127062364</v>
      </c>
      <c r="CE92" s="27">
        <v>68</v>
      </c>
      <c r="CF92" s="34"/>
      <c r="CG92" s="28">
        <f t="shared" si="62"/>
        <v>0</v>
      </c>
      <c r="CH92" s="13" t="e">
        <f t="shared" si="70"/>
        <v>#DIV/0!</v>
      </c>
      <c r="CI92" s="13" t="e">
        <f t="shared" si="71"/>
        <v>#DIV/0!</v>
      </c>
      <c r="CJ92" s="8" t="e">
        <f t="shared" si="63"/>
        <v>#DIV/0!</v>
      </c>
      <c r="CK92" s="8" t="e">
        <f t="shared" si="72"/>
        <v>#DIV/0!</v>
      </c>
      <c r="CL92" s="19" t="e">
        <f t="shared" si="54"/>
        <v>#DIV/0!</v>
      </c>
      <c r="CN92" s="24" t="e">
        <f t="shared" si="64"/>
        <v>#DIV/0!</v>
      </c>
      <c r="DB92" s="4" t="s">
        <v>157</v>
      </c>
      <c r="DC92" s="13">
        <f>DG63</f>
        <v>2.5579999999999998</v>
      </c>
      <c r="DD92" s="4" t="s">
        <v>52</v>
      </c>
      <c r="DF92" t="s">
        <v>158</v>
      </c>
    </row>
    <row r="93" spans="45:116" ht="15.6" x14ac:dyDescent="0.3">
      <c r="AS93" s="4">
        <f t="shared" si="65"/>
        <v>1.8388490907372552</v>
      </c>
      <c r="AT93" s="27">
        <v>69</v>
      </c>
      <c r="AU93" s="63"/>
      <c r="AV93" s="28"/>
      <c r="AW93" s="13" t="e">
        <f t="shared" si="50"/>
        <v>#DIV/0!</v>
      </c>
      <c r="AX93" s="13" t="e">
        <f t="shared" si="51"/>
        <v>#DIV/0!</v>
      </c>
      <c r="AY93" s="8" t="e">
        <f t="shared" si="55"/>
        <v>#DIV/0!</v>
      </c>
      <c r="AZ93" s="8" t="e">
        <f t="shared" si="66"/>
        <v>#DIV/0!</v>
      </c>
      <c r="BA93" s="19" t="e">
        <f t="shared" si="52"/>
        <v>#DIV/0!</v>
      </c>
      <c r="BC93" s="24" t="e">
        <f t="shared" si="56"/>
        <v>#DIV/0!</v>
      </c>
      <c r="BL93" s="4">
        <f t="shared" si="67"/>
        <v>1.8388490907372552</v>
      </c>
      <c r="BM93" s="27">
        <v>69</v>
      </c>
      <c r="BN93" s="66">
        <v>109.8</v>
      </c>
      <c r="BO93" s="28">
        <f t="shared" si="57"/>
        <v>1940.3261626733961</v>
      </c>
      <c r="BP93" s="13">
        <f t="shared" si="58"/>
        <v>0</v>
      </c>
      <c r="BQ93" s="13" t="e">
        <f t="shared" si="59"/>
        <v>#DIV/0!</v>
      </c>
      <c r="BR93" s="8" t="e">
        <f t="shared" si="60"/>
        <v>#DIV/0!</v>
      </c>
      <c r="BS93" s="8">
        <f t="shared" si="68"/>
        <v>5.2334699453551972</v>
      </c>
      <c r="BT93" s="19" t="e">
        <f t="shared" si="53"/>
        <v>#DIV/0!</v>
      </c>
      <c r="BV93" s="24" t="e">
        <f t="shared" si="61"/>
        <v>#DIV/0!</v>
      </c>
      <c r="CD93" s="4">
        <f t="shared" si="69"/>
        <v>1.8388490907372552</v>
      </c>
      <c r="CE93" s="27">
        <v>69</v>
      </c>
      <c r="CF93" s="34"/>
      <c r="CG93" s="28">
        <f t="shared" si="62"/>
        <v>0</v>
      </c>
      <c r="CH93" s="13" t="e">
        <f t="shared" si="70"/>
        <v>#DIV/0!</v>
      </c>
      <c r="CI93" s="13" t="e">
        <f t="shared" si="71"/>
        <v>#DIV/0!</v>
      </c>
      <c r="CJ93" s="8" t="e">
        <f t="shared" si="63"/>
        <v>#DIV/0!</v>
      </c>
      <c r="CK93" s="8" t="e">
        <f t="shared" si="72"/>
        <v>#DIV/0!</v>
      </c>
      <c r="CL93" s="19" t="e">
        <f t="shared" si="54"/>
        <v>#DIV/0!</v>
      </c>
      <c r="CN93" s="24" t="e">
        <f t="shared" si="64"/>
        <v>#DIV/0!</v>
      </c>
      <c r="DB93" s="4" t="s">
        <v>159</v>
      </c>
      <c r="DC93" s="8" t="e">
        <f>100-G42</f>
        <v>#DIV/0!</v>
      </c>
      <c r="DD93" s="4" t="s">
        <v>26</v>
      </c>
      <c r="DF93" t="s">
        <v>160</v>
      </c>
    </row>
    <row r="94" spans="45:116" ht="16.2" x14ac:dyDescent="0.3">
      <c r="AS94" s="4">
        <f t="shared" si="65"/>
        <v>1.8450980400142569</v>
      </c>
      <c r="AT94" s="27">
        <v>70</v>
      </c>
      <c r="AU94" s="63"/>
      <c r="AV94" s="28"/>
      <c r="AW94" s="13" t="e">
        <f t="shared" si="50"/>
        <v>#DIV/0!</v>
      </c>
      <c r="AX94" s="13" t="e">
        <f t="shared" si="51"/>
        <v>#DIV/0!</v>
      </c>
      <c r="AY94" s="8" t="e">
        <f t="shared" si="55"/>
        <v>#DIV/0!</v>
      </c>
      <c r="AZ94" s="8" t="e">
        <f t="shared" si="66"/>
        <v>#DIV/0!</v>
      </c>
      <c r="BA94" s="19" t="e">
        <f t="shared" si="52"/>
        <v>#DIV/0!</v>
      </c>
      <c r="BC94" s="24" t="e">
        <f t="shared" si="56"/>
        <v>#DIV/0!</v>
      </c>
      <c r="BL94" s="4">
        <f t="shared" si="67"/>
        <v>1.8450980400142569</v>
      </c>
      <c r="BM94" s="27">
        <v>70</v>
      </c>
      <c r="BN94" s="66">
        <v>109.7</v>
      </c>
      <c r="BO94" s="28">
        <f t="shared" si="57"/>
        <v>1938.5590168057518</v>
      </c>
      <c r="BP94" s="13">
        <f t="shared" si="58"/>
        <v>0</v>
      </c>
      <c r="BQ94" s="13" t="e">
        <f t="shared" si="59"/>
        <v>#DIV/0!</v>
      </c>
      <c r="BR94" s="8" t="e">
        <f t="shared" si="60"/>
        <v>#DIV/0!</v>
      </c>
      <c r="BS94" s="8">
        <f t="shared" si="68"/>
        <v>5.1470829535095826</v>
      </c>
      <c r="BT94" s="19" t="e">
        <f t="shared" si="53"/>
        <v>#DIV/0!</v>
      </c>
      <c r="BV94" s="24" t="e">
        <f t="shared" si="61"/>
        <v>#DIV/0!</v>
      </c>
      <c r="CD94" s="4">
        <f t="shared" si="69"/>
        <v>1.8450980400142569</v>
      </c>
      <c r="CE94" s="27">
        <v>70</v>
      </c>
      <c r="CF94" s="34"/>
      <c r="CG94" s="28">
        <f t="shared" si="62"/>
        <v>0</v>
      </c>
      <c r="CH94" s="13" t="e">
        <f t="shared" si="70"/>
        <v>#DIV/0!</v>
      </c>
      <c r="CI94" s="13" t="e">
        <f t="shared" si="71"/>
        <v>#DIV/0!</v>
      </c>
      <c r="CJ94" s="8" t="e">
        <f t="shared" si="63"/>
        <v>#DIV/0!</v>
      </c>
      <c r="CK94" s="8" t="e">
        <f t="shared" si="72"/>
        <v>#DIV/0!</v>
      </c>
      <c r="CL94" s="19" t="e">
        <f t="shared" si="54"/>
        <v>#DIV/0!</v>
      </c>
      <c r="CN94" s="24" t="e">
        <f t="shared" si="64"/>
        <v>#DIV/0!</v>
      </c>
      <c r="DB94" s="4" t="s">
        <v>161</v>
      </c>
      <c r="DC94" s="43">
        <f>'[2]TMD (estratto carbolite)'!$N$10</f>
        <v>2.7855557826271551</v>
      </c>
      <c r="DD94" s="4" t="s">
        <v>52</v>
      </c>
      <c r="DF94" t="s">
        <v>162</v>
      </c>
    </row>
    <row r="95" spans="45:116" ht="15.6" x14ac:dyDescent="0.3">
      <c r="AS95" s="4">
        <f t="shared" si="65"/>
        <v>1.8512583487190752</v>
      </c>
      <c r="AT95" s="27">
        <v>71</v>
      </c>
      <c r="AU95" s="63"/>
      <c r="AV95" s="28"/>
      <c r="AW95" s="13" t="e">
        <f t="shared" si="50"/>
        <v>#DIV/0!</v>
      </c>
      <c r="AX95" s="13" t="e">
        <f t="shared" si="51"/>
        <v>#DIV/0!</v>
      </c>
      <c r="AY95" s="8" t="e">
        <f t="shared" si="55"/>
        <v>#DIV/0!</v>
      </c>
      <c r="AZ95" s="8" t="e">
        <f t="shared" si="66"/>
        <v>#DIV/0!</v>
      </c>
      <c r="BA95" s="19" t="e">
        <f t="shared" si="52"/>
        <v>#DIV/0!</v>
      </c>
      <c r="BC95" s="24" t="e">
        <f t="shared" si="56"/>
        <v>#DIV/0!</v>
      </c>
      <c r="BL95" s="4">
        <f t="shared" si="67"/>
        <v>1.8512583487190752</v>
      </c>
      <c r="BM95" s="27">
        <v>71</v>
      </c>
      <c r="BN95" s="66">
        <v>109.7</v>
      </c>
      <c r="BO95" s="28">
        <f t="shared" si="57"/>
        <v>1938.5590168057518</v>
      </c>
      <c r="BP95" s="13">
        <f t="shared" si="58"/>
        <v>0</v>
      </c>
      <c r="BQ95" s="13" t="e">
        <f t="shared" si="59"/>
        <v>#DIV/0!</v>
      </c>
      <c r="BR95" s="8" t="e">
        <f t="shared" si="60"/>
        <v>#DIV/0!</v>
      </c>
      <c r="BS95" s="8">
        <f t="shared" si="68"/>
        <v>5.1470829535095826</v>
      </c>
      <c r="BT95" s="19" t="e">
        <f t="shared" si="53"/>
        <v>#DIV/0!</v>
      </c>
      <c r="BV95" s="24" t="e">
        <f t="shared" si="61"/>
        <v>#DIV/0!</v>
      </c>
      <c r="CD95" s="4">
        <f t="shared" si="69"/>
        <v>1.8512583487190752</v>
      </c>
      <c r="CE95" s="27">
        <v>71</v>
      </c>
      <c r="CF95" s="34"/>
      <c r="CG95" s="28">
        <f t="shared" si="62"/>
        <v>0</v>
      </c>
      <c r="CH95" s="13" t="e">
        <f t="shared" si="70"/>
        <v>#DIV/0!</v>
      </c>
      <c r="CI95" s="13" t="e">
        <f t="shared" si="71"/>
        <v>#DIV/0!</v>
      </c>
      <c r="CJ95" s="8" t="e">
        <f t="shared" si="63"/>
        <v>#DIV/0!</v>
      </c>
      <c r="CK95" s="8" t="e">
        <f t="shared" si="72"/>
        <v>#DIV/0!</v>
      </c>
      <c r="CL95" s="19" t="e">
        <f t="shared" si="54"/>
        <v>#DIV/0!</v>
      </c>
      <c r="CN95" s="24" t="e">
        <f t="shared" si="64"/>
        <v>#DIV/0!</v>
      </c>
      <c r="DB95" s="4" t="s">
        <v>163</v>
      </c>
      <c r="DC95" s="8" t="e">
        <f>G42</f>
        <v>#DIV/0!</v>
      </c>
      <c r="DD95" s="4" t="s">
        <v>26</v>
      </c>
      <c r="DF95" t="s">
        <v>164</v>
      </c>
    </row>
    <row r="96" spans="45:116" ht="16.2" x14ac:dyDescent="0.3">
      <c r="AS96" s="4">
        <f t="shared" si="65"/>
        <v>1.8573324964312685</v>
      </c>
      <c r="AT96" s="27">
        <v>72</v>
      </c>
      <c r="AU96" s="63"/>
      <c r="AV96" s="28"/>
      <c r="AW96" s="13" t="e">
        <f t="shared" si="50"/>
        <v>#DIV/0!</v>
      </c>
      <c r="AX96" s="13" t="e">
        <f t="shared" si="51"/>
        <v>#DIV/0!</v>
      </c>
      <c r="AY96" s="8" t="e">
        <f t="shared" si="55"/>
        <v>#DIV/0!</v>
      </c>
      <c r="AZ96" s="8" t="e">
        <f t="shared" si="66"/>
        <v>#DIV/0!</v>
      </c>
      <c r="BA96" s="19" t="e">
        <f t="shared" si="52"/>
        <v>#DIV/0!</v>
      </c>
      <c r="BC96" s="24" t="e">
        <f t="shared" si="56"/>
        <v>#DIV/0!</v>
      </c>
      <c r="BL96" s="4">
        <f t="shared" si="67"/>
        <v>1.8573324964312685</v>
      </c>
      <c r="BM96" s="27">
        <v>72</v>
      </c>
      <c r="BN96" s="66">
        <v>109.6</v>
      </c>
      <c r="BO96" s="28">
        <f t="shared" si="57"/>
        <v>1936.7918709381074</v>
      </c>
      <c r="BP96" s="13">
        <f t="shared" si="58"/>
        <v>0</v>
      </c>
      <c r="BQ96" s="13" t="e">
        <f t="shared" si="59"/>
        <v>#DIV/0!</v>
      </c>
      <c r="BR96" s="8" t="e">
        <f t="shared" si="60"/>
        <v>#DIV/0!</v>
      </c>
      <c r="BS96" s="8">
        <f t="shared" si="68"/>
        <v>5.0605383211678872</v>
      </c>
      <c r="BT96" s="19" t="e">
        <f t="shared" si="53"/>
        <v>#DIV/0!</v>
      </c>
      <c r="BV96" s="24" t="e">
        <f t="shared" si="61"/>
        <v>#DIV/0!</v>
      </c>
      <c r="CD96" s="4">
        <f t="shared" si="69"/>
        <v>1.8573324964312685</v>
      </c>
      <c r="CE96" s="27">
        <v>72</v>
      </c>
      <c r="CF96" s="34"/>
      <c r="CG96" s="28">
        <f t="shared" si="62"/>
        <v>0</v>
      </c>
      <c r="CH96" s="13" t="e">
        <f t="shared" si="70"/>
        <v>#DIV/0!</v>
      </c>
      <c r="CI96" s="13" t="e">
        <f t="shared" si="71"/>
        <v>#DIV/0!</v>
      </c>
      <c r="CJ96" s="8" t="e">
        <f t="shared" si="63"/>
        <v>#DIV/0!</v>
      </c>
      <c r="CK96" s="8" t="e">
        <f t="shared" si="72"/>
        <v>#DIV/0!</v>
      </c>
      <c r="CL96" s="19" t="e">
        <f t="shared" si="54"/>
        <v>#DIV/0!</v>
      </c>
      <c r="CN96" s="24" t="e">
        <f t="shared" si="64"/>
        <v>#DIV/0!</v>
      </c>
      <c r="DB96" s="4" t="s">
        <v>165</v>
      </c>
      <c r="DC96" s="4">
        <v>1.01</v>
      </c>
      <c r="DD96" s="4" t="s">
        <v>52</v>
      </c>
      <c r="DF96" t="s">
        <v>166</v>
      </c>
      <c r="DI96" t="s">
        <v>167</v>
      </c>
    </row>
    <row r="97" spans="45:110" x14ac:dyDescent="0.3">
      <c r="AS97" s="4">
        <f t="shared" si="65"/>
        <v>1.8633228601204559</v>
      </c>
      <c r="AT97" s="27">
        <v>73</v>
      </c>
      <c r="AU97" s="63"/>
      <c r="AV97" s="28"/>
      <c r="AW97" s="13" t="e">
        <f t="shared" si="50"/>
        <v>#DIV/0!</v>
      </c>
      <c r="AX97" s="13" t="e">
        <f t="shared" si="51"/>
        <v>#DIV/0!</v>
      </c>
      <c r="AY97" s="8" t="e">
        <f t="shared" si="55"/>
        <v>#DIV/0!</v>
      </c>
      <c r="AZ97" s="8" t="e">
        <f t="shared" si="66"/>
        <v>#DIV/0!</v>
      </c>
      <c r="BA97" s="19" t="e">
        <f t="shared" si="52"/>
        <v>#DIV/0!</v>
      </c>
      <c r="BC97" s="24" t="e">
        <f t="shared" si="56"/>
        <v>#DIV/0!</v>
      </c>
      <c r="BL97" s="4">
        <f t="shared" si="67"/>
        <v>1.8633228601204559</v>
      </c>
      <c r="BM97" s="27">
        <v>73</v>
      </c>
      <c r="BN97" s="66">
        <v>109.6</v>
      </c>
      <c r="BO97" s="28">
        <f t="shared" si="57"/>
        <v>1936.7918709381074</v>
      </c>
      <c r="BP97" s="13">
        <f t="shared" si="58"/>
        <v>0</v>
      </c>
      <c r="BQ97" s="13" t="e">
        <f t="shared" si="59"/>
        <v>#DIV/0!</v>
      </c>
      <c r="BR97" s="8" t="e">
        <f t="shared" si="60"/>
        <v>#DIV/0!</v>
      </c>
      <c r="BS97" s="8">
        <f t="shared" si="68"/>
        <v>5.0605383211678872</v>
      </c>
      <c r="BT97" s="19" t="e">
        <f t="shared" si="53"/>
        <v>#DIV/0!</v>
      </c>
      <c r="BV97" s="24" t="e">
        <f t="shared" si="61"/>
        <v>#DIV/0!</v>
      </c>
      <c r="CD97" s="4">
        <f t="shared" si="69"/>
        <v>1.8633228601204559</v>
      </c>
      <c r="CE97" s="27">
        <v>73</v>
      </c>
      <c r="CF97" s="34"/>
      <c r="CG97" s="28">
        <f t="shared" si="62"/>
        <v>0</v>
      </c>
      <c r="CH97" s="13" t="e">
        <f t="shared" si="70"/>
        <v>#DIV/0!</v>
      </c>
      <c r="CI97" s="13" t="e">
        <f t="shared" si="71"/>
        <v>#DIV/0!</v>
      </c>
      <c r="CJ97" s="8" t="e">
        <f t="shared" si="63"/>
        <v>#DIV/0!</v>
      </c>
      <c r="CK97" s="8" t="e">
        <f t="shared" si="72"/>
        <v>#DIV/0!</v>
      </c>
      <c r="CL97" s="19" t="e">
        <f t="shared" si="54"/>
        <v>#DIV/0!</v>
      </c>
      <c r="CN97" s="24" t="e">
        <f t="shared" si="64"/>
        <v>#DIV/0!</v>
      </c>
    </row>
    <row r="98" spans="45:110" x14ac:dyDescent="0.3">
      <c r="AS98" s="4">
        <f t="shared" si="65"/>
        <v>1.8692317197309762</v>
      </c>
      <c r="AT98" s="27">
        <v>74</v>
      </c>
      <c r="AU98" s="63"/>
      <c r="AV98" s="28"/>
      <c r="AW98" s="13" t="e">
        <f t="shared" si="50"/>
        <v>#DIV/0!</v>
      </c>
      <c r="AX98" s="13" t="e">
        <f t="shared" si="51"/>
        <v>#DIV/0!</v>
      </c>
      <c r="AY98" s="8" t="e">
        <f t="shared" si="55"/>
        <v>#DIV/0!</v>
      </c>
      <c r="AZ98" s="8" t="e">
        <f t="shared" si="66"/>
        <v>#DIV/0!</v>
      </c>
      <c r="BA98" s="19" t="e">
        <f t="shared" si="52"/>
        <v>#DIV/0!</v>
      </c>
      <c r="BC98" s="24" t="e">
        <f t="shared" si="56"/>
        <v>#DIV/0!</v>
      </c>
      <c r="BL98" s="4">
        <f t="shared" si="67"/>
        <v>1.8692317197309762</v>
      </c>
      <c r="BM98" s="27">
        <v>74</v>
      </c>
      <c r="BN98" s="66">
        <v>109.5</v>
      </c>
      <c r="BO98" s="28">
        <f t="shared" si="57"/>
        <v>1935.0247250704633</v>
      </c>
      <c r="BP98" s="13">
        <f t="shared" si="58"/>
        <v>0</v>
      </c>
      <c r="BQ98" s="13" t="e">
        <f t="shared" si="59"/>
        <v>#DIV/0!</v>
      </c>
      <c r="BR98" s="8" t="e">
        <f t="shared" si="60"/>
        <v>#DIV/0!</v>
      </c>
      <c r="BS98" s="8">
        <f t="shared" si="68"/>
        <v>4.9738356164383646</v>
      </c>
      <c r="BT98" s="19" t="e">
        <f t="shared" si="53"/>
        <v>#DIV/0!</v>
      </c>
      <c r="BV98" s="24" t="e">
        <f t="shared" si="61"/>
        <v>#DIV/0!</v>
      </c>
      <c r="CD98" s="4">
        <f t="shared" si="69"/>
        <v>1.8692317197309762</v>
      </c>
      <c r="CE98" s="27">
        <v>74</v>
      </c>
      <c r="CF98" s="34"/>
      <c r="CG98" s="28">
        <f t="shared" si="62"/>
        <v>0</v>
      </c>
      <c r="CH98" s="13" t="e">
        <f t="shared" si="70"/>
        <v>#DIV/0!</v>
      </c>
      <c r="CI98" s="13" t="e">
        <f t="shared" si="71"/>
        <v>#DIV/0!</v>
      </c>
      <c r="CJ98" s="8" t="e">
        <f t="shared" si="63"/>
        <v>#DIV/0!</v>
      </c>
      <c r="CK98" s="8" t="e">
        <f t="shared" si="72"/>
        <v>#DIV/0!</v>
      </c>
      <c r="CL98" s="19" t="e">
        <f t="shared" si="54"/>
        <v>#DIV/0!</v>
      </c>
      <c r="CN98" s="24" t="e">
        <f t="shared" si="64"/>
        <v>#DIV/0!</v>
      </c>
    </row>
    <row r="99" spans="45:110" ht="15.6" x14ac:dyDescent="0.3">
      <c r="AS99" s="4">
        <f t="shared" si="65"/>
        <v>1.8750612633917001</v>
      </c>
      <c r="AT99" s="27">
        <v>75</v>
      </c>
      <c r="AU99" s="63"/>
      <c r="AV99" s="28"/>
      <c r="AW99" s="13" t="e">
        <f t="shared" si="50"/>
        <v>#DIV/0!</v>
      </c>
      <c r="AX99" s="13" t="e">
        <f t="shared" si="51"/>
        <v>#DIV/0!</v>
      </c>
      <c r="AY99" s="8" t="e">
        <f t="shared" si="55"/>
        <v>#DIV/0!</v>
      </c>
      <c r="AZ99" s="8" t="e">
        <f t="shared" si="66"/>
        <v>#DIV/0!</v>
      </c>
      <c r="BA99" s="19" t="e">
        <f t="shared" si="52"/>
        <v>#DIV/0!</v>
      </c>
      <c r="BC99" s="24" t="e">
        <f t="shared" si="56"/>
        <v>#DIV/0!</v>
      </c>
      <c r="BL99" s="4">
        <f t="shared" si="67"/>
        <v>1.8750612633917001</v>
      </c>
      <c r="BM99" s="27">
        <v>75</v>
      </c>
      <c r="BN99" s="66">
        <v>109.5</v>
      </c>
      <c r="BO99" s="28">
        <f t="shared" si="57"/>
        <v>1935.0247250704633</v>
      </c>
      <c r="BP99" s="13">
        <f t="shared" si="58"/>
        <v>0</v>
      </c>
      <c r="BQ99" s="13" t="e">
        <f t="shared" si="59"/>
        <v>#DIV/0!</v>
      </c>
      <c r="BR99" s="8" t="e">
        <f t="shared" si="60"/>
        <v>#DIV/0!</v>
      </c>
      <c r="BS99" s="8">
        <f t="shared" si="68"/>
        <v>4.9738356164383646</v>
      </c>
      <c r="BT99" s="19" t="e">
        <f t="shared" si="53"/>
        <v>#DIV/0!</v>
      </c>
      <c r="BV99" s="24" t="e">
        <f t="shared" si="61"/>
        <v>#DIV/0!</v>
      </c>
      <c r="CD99" s="4">
        <f t="shared" si="69"/>
        <v>1.8750612633917001</v>
      </c>
      <c r="CE99" s="27">
        <v>75</v>
      </c>
      <c r="CF99" s="34"/>
      <c r="CG99" s="28">
        <f t="shared" si="62"/>
        <v>0</v>
      </c>
      <c r="CH99" s="13" t="e">
        <f t="shared" si="70"/>
        <v>#DIV/0!</v>
      </c>
      <c r="CI99" s="13" t="e">
        <f t="shared" si="71"/>
        <v>#DIV/0!</v>
      </c>
      <c r="CJ99" s="8" t="e">
        <f t="shared" si="63"/>
        <v>#DIV/0!</v>
      </c>
      <c r="CK99" s="8" t="e">
        <f t="shared" si="72"/>
        <v>#DIV/0!</v>
      </c>
      <c r="CL99" s="19" t="e">
        <f t="shared" si="54"/>
        <v>#DIV/0!</v>
      </c>
      <c r="CN99" s="24" t="e">
        <f t="shared" si="64"/>
        <v>#DIV/0!</v>
      </c>
      <c r="DB99" s="114" t="s">
        <v>168</v>
      </c>
      <c r="DC99" s="114"/>
      <c r="DD99" s="8" t="e">
        <f>100*(1-(DC91/DG63))</f>
        <v>#DIV/0!</v>
      </c>
      <c r="DF99" t="s">
        <v>169</v>
      </c>
    </row>
    <row r="100" spans="45:110" x14ac:dyDescent="0.3">
      <c r="AS100" s="4">
        <f t="shared" si="65"/>
        <v>1.8808135922807914</v>
      </c>
      <c r="AT100" s="27">
        <v>76</v>
      </c>
      <c r="AU100" s="63"/>
      <c r="AV100" s="28"/>
      <c r="AW100" s="13" t="e">
        <f t="shared" si="50"/>
        <v>#DIV/0!</v>
      </c>
      <c r="AX100" s="13" t="e">
        <f t="shared" si="51"/>
        <v>#DIV/0!</v>
      </c>
      <c r="AY100" s="8" t="e">
        <f t="shared" si="55"/>
        <v>#DIV/0!</v>
      </c>
      <c r="AZ100" s="8" t="e">
        <f t="shared" si="66"/>
        <v>#DIV/0!</v>
      </c>
      <c r="BA100" s="19" t="e">
        <f t="shared" si="52"/>
        <v>#DIV/0!</v>
      </c>
      <c r="BC100" s="24" t="e">
        <f t="shared" si="56"/>
        <v>#DIV/0!</v>
      </c>
      <c r="BL100" s="4">
        <f t="shared" si="67"/>
        <v>1.8808135922807914</v>
      </c>
      <c r="BM100" s="27">
        <v>76</v>
      </c>
      <c r="BN100" s="66">
        <v>109.5</v>
      </c>
      <c r="BO100" s="28">
        <f t="shared" si="57"/>
        <v>1935.0247250704633</v>
      </c>
      <c r="BP100" s="13">
        <f t="shared" si="58"/>
        <v>0</v>
      </c>
      <c r="BQ100" s="13" t="e">
        <f t="shared" si="59"/>
        <v>#DIV/0!</v>
      </c>
      <c r="BR100" s="8" t="e">
        <f t="shared" si="60"/>
        <v>#DIV/0!</v>
      </c>
      <c r="BS100" s="8">
        <f t="shared" si="68"/>
        <v>4.9738356164383646</v>
      </c>
      <c r="BT100" s="19" t="e">
        <f t="shared" si="53"/>
        <v>#DIV/0!</v>
      </c>
      <c r="BV100" s="24" t="e">
        <f t="shared" si="61"/>
        <v>#DIV/0!</v>
      </c>
      <c r="CD100" s="4">
        <f t="shared" si="69"/>
        <v>1.8808135922807914</v>
      </c>
      <c r="CE100" s="27">
        <v>76</v>
      </c>
      <c r="CF100" s="34"/>
      <c r="CG100" s="28">
        <f t="shared" si="62"/>
        <v>0</v>
      </c>
      <c r="CH100" s="13" t="e">
        <f t="shared" si="70"/>
        <v>#DIV/0!</v>
      </c>
      <c r="CI100" s="13" t="e">
        <f t="shared" si="71"/>
        <v>#DIV/0!</v>
      </c>
      <c r="CJ100" s="8" t="e">
        <f t="shared" si="63"/>
        <v>#DIV/0!</v>
      </c>
      <c r="CK100" s="8" t="e">
        <f t="shared" si="72"/>
        <v>#DIV/0!</v>
      </c>
      <c r="CL100" s="19" t="e">
        <f t="shared" si="54"/>
        <v>#DIV/0!</v>
      </c>
      <c r="CN100" s="24" t="e">
        <f t="shared" si="64"/>
        <v>#DIV/0!</v>
      </c>
      <c r="DB100" s="114" t="s">
        <v>170</v>
      </c>
      <c r="DC100" s="114"/>
      <c r="DD100" s="8" t="e">
        <f>100-(DC91*DC93)/DC94</f>
        <v>#DIV/0!</v>
      </c>
    </row>
    <row r="101" spans="45:110" x14ac:dyDescent="0.3">
      <c r="AS101" s="4">
        <f t="shared" si="65"/>
        <v>1.8864907251724818</v>
      </c>
      <c r="AT101" s="27">
        <v>77</v>
      </c>
      <c r="AU101" s="63"/>
      <c r="AV101" s="28"/>
      <c r="AW101" s="13" t="e">
        <f t="shared" si="50"/>
        <v>#DIV/0!</v>
      </c>
      <c r="AX101" s="13" t="e">
        <f t="shared" si="51"/>
        <v>#DIV/0!</v>
      </c>
      <c r="AY101" s="8" t="e">
        <f t="shared" si="55"/>
        <v>#DIV/0!</v>
      </c>
      <c r="AZ101" s="8" t="e">
        <f t="shared" si="66"/>
        <v>#DIV/0!</v>
      </c>
      <c r="BA101" s="19" t="e">
        <f t="shared" si="52"/>
        <v>#DIV/0!</v>
      </c>
      <c r="BC101" s="24" t="e">
        <f t="shared" si="56"/>
        <v>#DIV/0!</v>
      </c>
      <c r="BL101" s="4">
        <f t="shared" si="67"/>
        <v>1.8864907251724818</v>
      </c>
      <c r="BM101" s="27">
        <v>77</v>
      </c>
      <c r="BN101" s="66">
        <v>109.4</v>
      </c>
      <c r="BO101" s="28">
        <f t="shared" si="57"/>
        <v>1933.257579202819</v>
      </c>
      <c r="BP101" s="13">
        <f t="shared" si="58"/>
        <v>0</v>
      </c>
      <c r="BQ101" s="13" t="e">
        <f t="shared" si="59"/>
        <v>#DIV/0!</v>
      </c>
      <c r="BR101" s="8" t="e">
        <f t="shared" si="60"/>
        <v>#DIV/0!</v>
      </c>
      <c r="BS101" s="8">
        <f t="shared" si="68"/>
        <v>4.886974405850105</v>
      </c>
      <c r="BT101" s="19" t="e">
        <f t="shared" si="53"/>
        <v>#DIV/0!</v>
      </c>
      <c r="BV101" s="24" t="e">
        <f t="shared" si="61"/>
        <v>#DIV/0!</v>
      </c>
      <c r="CD101" s="4">
        <f t="shared" si="69"/>
        <v>1.8864907251724818</v>
      </c>
      <c r="CE101" s="27">
        <v>77</v>
      </c>
      <c r="CF101" s="34"/>
      <c r="CG101" s="28">
        <f t="shared" si="62"/>
        <v>0</v>
      </c>
      <c r="CH101" s="13" t="e">
        <f t="shared" si="70"/>
        <v>#DIV/0!</v>
      </c>
      <c r="CI101" s="13" t="e">
        <f t="shared" si="71"/>
        <v>#DIV/0!</v>
      </c>
      <c r="CJ101" s="8" t="e">
        <f t="shared" si="63"/>
        <v>#DIV/0!</v>
      </c>
      <c r="CK101" s="8" t="e">
        <f t="shared" si="72"/>
        <v>#DIV/0!</v>
      </c>
      <c r="CL101" s="19" t="e">
        <f t="shared" si="54"/>
        <v>#DIV/0!</v>
      </c>
      <c r="CN101" s="24" t="e">
        <f t="shared" si="64"/>
        <v>#DIV/0!</v>
      </c>
      <c r="DB101" s="114" t="s">
        <v>171</v>
      </c>
      <c r="DC101" s="114"/>
      <c r="DD101" s="21" t="e">
        <f>100*((DD100-DD99)/DD100)</f>
        <v>#DIV/0!</v>
      </c>
    </row>
    <row r="102" spans="45:110" ht="15.6" x14ac:dyDescent="0.3">
      <c r="AS102" s="4">
        <f t="shared" si="65"/>
        <v>1.8920946026904804</v>
      </c>
      <c r="AT102" s="27">
        <v>78</v>
      </c>
      <c r="AU102" s="63"/>
      <c r="AV102" s="28"/>
      <c r="AW102" s="13" t="e">
        <f t="shared" si="50"/>
        <v>#DIV/0!</v>
      </c>
      <c r="AX102" s="13" t="e">
        <f t="shared" si="51"/>
        <v>#DIV/0!</v>
      </c>
      <c r="AY102" s="8" t="e">
        <f t="shared" si="55"/>
        <v>#DIV/0!</v>
      </c>
      <c r="AZ102" s="8" t="e">
        <f t="shared" si="66"/>
        <v>#DIV/0!</v>
      </c>
      <c r="BA102" s="19" t="e">
        <f t="shared" si="52"/>
        <v>#DIV/0!</v>
      </c>
      <c r="BC102" s="24" t="e">
        <f t="shared" si="56"/>
        <v>#DIV/0!</v>
      </c>
      <c r="BL102" s="4">
        <f t="shared" si="67"/>
        <v>1.8920946026904804</v>
      </c>
      <c r="BM102" s="27">
        <v>78</v>
      </c>
      <c r="BN102" s="66">
        <v>109.4</v>
      </c>
      <c r="BO102" s="28">
        <f t="shared" si="57"/>
        <v>1933.257579202819</v>
      </c>
      <c r="BP102" s="13">
        <f t="shared" si="58"/>
        <v>0</v>
      </c>
      <c r="BQ102" s="13" t="e">
        <f t="shared" si="59"/>
        <v>#DIV/0!</v>
      </c>
      <c r="BR102" s="8" t="e">
        <f t="shared" si="60"/>
        <v>#DIV/0!</v>
      </c>
      <c r="BS102" s="8">
        <f t="shared" si="68"/>
        <v>4.886974405850105</v>
      </c>
      <c r="BT102" s="19" t="e">
        <f t="shared" si="53"/>
        <v>#DIV/0!</v>
      </c>
      <c r="BV102" s="24" t="e">
        <f t="shared" si="61"/>
        <v>#DIV/0!</v>
      </c>
      <c r="CD102" s="4">
        <f t="shared" si="69"/>
        <v>1.8920946026904804</v>
      </c>
      <c r="CE102" s="27">
        <v>78</v>
      </c>
      <c r="CF102" s="34"/>
      <c r="CG102" s="28">
        <f t="shared" si="62"/>
        <v>0</v>
      </c>
      <c r="CH102" s="13" t="e">
        <f t="shared" si="70"/>
        <v>#DIV/0!</v>
      </c>
      <c r="CI102" s="13" t="e">
        <f t="shared" si="71"/>
        <v>#DIV/0!</v>
      </c>
      <c r="CJ102" s="8" t="e">
        <f t="shared" si="63"/>
        <v>#DIV/0!</v>
      </c>
      <c r="CK102" s="8" t="e">
        <f t="shared" si="72"/>
        <v>#DIV/0!</v>
      </c>
      <c r="CL102" s="19" t="e">
        <f t="shared" si="54"/>
        <v>#DIV/0!</v>
      </c>
      <c r="CN102" s="24" t="e">
        <f t="shared" si="64"/>
        <v>#DIV/0!</v>
      </c>
      <c r="DB102" s="114" t="s">
        <v>172</v>
      </c>
      <c r="DC102" s="114"/>
      <c r="DD102" s="8" t="e">
        <f>4-DD99</f>
        <v>#DIV/0!</v>
      </c>
    </row>
    <row r="103" spans="45:110" x14ac:dyDescent="0.3">
      <c r="AS103" s="4">
        <f t="shared" si="65"/>
        <v>1.8976270912904414</v>
      </c>
      <c r="AT103" s="27">
        <v>79</v>
      </c>
      <c r="AU103" s="63"/>
      <c r="AV103" s="28"/>
      <c r="AW103" s="13" t="e">
        <f t="shared" si="50"/>
        <v>#DIV/0!</v>
      </c>
      <c r="AX103" s="13" t="e">
        <f t="shared" si="51"/>
        <v>#DIV/0!</v>
      </c>
      <c r="AY103" s="8" t="e">
        <f t="shared" si="55"/>
        <v>#DIV/0!</v>
      </c>
      <c r="AZ103" s="8" t="e">
        <f t="shared" si="66"/>
        <v>#DIV/0!</v>
      </c>
      <c r="BA103" s="19" t="e">
        <f t="shared" si="52"/>
        <v>#DIV/0!</v>
      </c>
      <c r="BC103" s="24" t="e">
        <f t="shared" si="56"/>
        <v>#DIV/0!</v>
      </c>
      <c r="BL103" s="4">
        <f t="shared" si="67"/>
        <v>1.8976270912904414</v>
      </c>
      <c r="BM103" s="27">
        <v>79</v>
      </c>
      <c r="BN103" s="66">
        <v>109.4</v>
      </c>
      <c r="BO103" s="28">
        <f t="shared" si="57"/>
        <v>1933.257579202819</v>
      </c>
      <c r="BP103" s="13">
        <f t="shared" si="58"/>
        <v>0</v>
      </c>
      <c r="BQ103" s="13" t="e">
        <f t="shared" si="59"/>
        <v>#DIV/0!</v>
      </c>
      <c r="BR103" s="8" t="e">
        <f t="shared" si="60"/>
        <v>#DIV/0!</v>
      </c>
      <c r="BS103" s="8">
        <f t="shared" si="68"/>
        <v>4.886974405850105</v>
      </c>
      <c r="BT103" s="19" t="e">
        <f t="shared" si="53"/>
        <v>#DIV/0!</v>
      </c>
      <c r="BV103" s="24" t="e">
        <f t="shared" si="61"/>
        <v>#DIV/0!</v>
      </c>
      <c r="CD103" s="4">
        <f t="shared" si="69"/>
        <v>1.8976270912904414</v>
      </c>
      <c r="CE103" s="27">
        <v>79</v>
      </c>
      <c r="CF103" s="34"/>
      <c r="CG103" s="28">
        <f t="shared" si="62"/>
        <v>0</v>
      </c>
      <c r="CH103" s="13" t="e">
        <f t="shared" si="70"/>
        <v>#DIV/0!</v>
      </c>
      <c r="CI103" s="13" t="e">
        <f t="shared" si="71"/>
        <v>#DIV/0!</v>
      </c>
      <c r="CJ103" s="8" t="e">
        <f t="shared" si="63"/>
        <v>#DIV/0!</v>
      </c>
      <c r="CK103" s="8" t="e">
        <f t="shared" si="72"/>
        <v>#DIV/0!</v>
      </c>
      <c r="CL103" s="19" t="e">
        <f t="shared" si="54"/>
        <v>#DIV/0!</v>
      </c>
      <c r="CN103" s="24" t="e">
        <f t="shared" si="64"/>
        <v>#DIV/0!</v>
      </c>
      <c r="DB103" s="165" t="s">
        <v>173</v>
      </c>
      <c r="DC103" s="165"/>
      <c r="DD103" s="8" t="e">
        <f>-0.4*DD102</f>
        <v>#DIV/0!</v>
      </c>
    </row>
    <row r="104" spans="45:110" x14ac:dyDescent="0.3">
      <c r="AS104" s="4">
        <f t="shared" si="65"/>
        <v>1.9030899869919435</v>
      </c>
      <c r="AT104" s="27">
        <v>80</v>
      </c>
      <c r="AU104" s="63"/>
      <c r="AV104" s="28"/>
      <c r="AW104" s="13" t="e">
        <f t="shared" si="50"/>
        <v>#DIV/0!</v>
      </c>
      <c r="AX104" s="13" t="e">
        <f t="shared" si="51"/>
        <v>#DIV/0!</v>
      </c>
      <c r="AY104" s="8" t="e">
        <f t="shared" si="55"/>
        <v>#DIV/0!</v>
      </c>
      <c r="AZ104" s="8" t="e">
        <f t="shared" si="66"/>
        <v>#DIV/0!</v>
      </c>
      <c r="BA104" s="19" t="e">
        <f t="shared" si="52"/>
        <v>#DIV/0!</v>
      </c>
      <c r="BC104" s="24" t="e">
        <f t="shared" si="56"/>
        <v>#DIV/0!</v>
      </c>
      <c r="BL104" s="4">
        <f t="shared" si="67"/>
        <v>1.9030899869919435</v>
      </c>
      <c r="BM104" s="27">
        <v>80</v>
      </c>
      <c r="BN104" s="66">
        <v>109.3</v>
      </c>
      <c r="BO104" s="28">
        <f t="shared" si="57"/>
        <v>1931.4904333351747</v>
      </c>
      <c r="BP104" s="13">
        <f t="shared" si="58"/>
        <v>0</v>
      </c>
      <c r="BQ104" s="13" t="e">
        <f t="shared" si="59"/>
        <v>#DIV/0!</v>
      </c>
      <c r="BR104" s="8" t="e">
        <f t="shared" si="60"/>
        <v>#DIV/0!</v>
      </c>
      <c r="BS104" s="8">
        <f t="shared" si="68"/>
        <v>4.7999542543458436</v>
      </c>
      <c r="BT104" s="19" t="e">
        <f t="shared" si="53"/>
        <v>#DIV/0!</v>
      </c>
      <c r="BV104" s="24" t="e">
        <f t="shared" si="61"/>
        <v>#DIV/0!</v>
      </c>
      <c r="CD104" s="4">
        <f t="shared" si="69"/>
        <v>1.9030899869919435</v>
      </c>
      <c r="CE104" s="27">
        <v>80</v>
      </c>
      <c r="CF104" s="34"/>
      <c r="CG104" s="28">
        <f t="shared" si="62"/>
        <v>0</v>
      </c>
      <c r="CH104" s="13" t="e">
        <f t="shared" si="70"/>
        <v>#DIV/0!</v>
      </c>
      <c r="CI104" s="13" t="e">
        <f t="shared" si="71"/>
        <v>#DIV/0!</v>
      </c>
      <c r="CJ104" s="8" t="e">
        <f t="shared" si="63"/>
        <v>#DIV/0!</v>
      </c>
      <c r="CK104" s="8" t="e">
        <f t="shared" si="72"/>
        <v>#DIV/0!</v>
      </c>
      <c r="CL104" s="19" t="e">
        <f t="shared" si="54"/>
        <v>#DIV/0!</v>
      </c>
      <c r="CN104" s="24" t="e">
        <f t="shared" si="64"/>
        <v>#DIV/0!</v>
      </c>
      <c r="DB104" s="165" t="s">
        <v>174</v>
      </c>
      <c r="DC104" s="165"/>
      <c r="DD104" s="8" t="e">
        <f>0.2*DD102</f>
        <v>#DIV/0!</v>
      </c>
    </row>
    <row r="105" spans="45:110" ht="15.6" x14ac:dyDescent="0.3">
      <c r="AS105" s="4">
        <f t="shared" si="65"/>
        <v>1.9084850188786497</v>
      </c>
      <c r="AT105" s="27">
        <v>81</v>
      </c>
      <c r="AU105" s="63"/>
      <c r="AV105" s="28"/>
      <c r="AW105" s="13" t="e">
        <f t="shared" si="50"/>
        <v>#DIV/0!</v>
      </c>
      <c r="AX105" s="13" t="e">
        <f t="shared" si="51"/>
        <v>#DIV/0!</v>
      </c>
      <c r="AY105" s="8" t="e">
        <f t="shared" si="55"/>
        <v>#DIV/0!</v>
      </c>
      <c r="AZ105" s="8" t="e">
        <f t="shared" si="66"/>
        <v>#DIV/0!</v>
      </c>
      <c r="BA105" s="19" t="e">
        <f t="shared" si="52"/>
        <v>#DIV/0!</v>
      </c>
      <c r="BC105" s="24" t="e">
        <f t="shared" si="56"/>
        <v>#DIV/0!</v>
      </c>
      <c r="BL105" s="4">
        <f t="shared" si="67"/>
        <v>1.9084850188786497</v>
      </c>
      <c r="BM105" s="27">
        <v>81</v>
      </c>
      <c r="BN105" s="66">
        <v>109.3</v>
      </c>
      <c r="BO105" s="28">
        <f t="shared" si="57"/>
        <v>1931.4904333351747</v>
      </c>
      <c r="BP105" s="13">
        <f t="shared" si="58"/>
        <v>0</v>
      </c>
      <c r="BQ105" s="13" t="e">
        <f t="shared" si="59"/>
        <v>#DIV/0!</v>
      </c>
      <c r="BR105" s="8" t="e">
        <f t="shared" si="60"/>
        <v>#DIV/0!</v>
      </c>
      <c r="BS105" s="8">
        <f t="shared" si="68"/>
        <v>4.7999542543458436</v>
      </c>
      <c r="BT105" s="19" t="e">
        <f t="shared" si="53"/>
        <v>#DIV/0!</v>
      </c>
      <c r="BV105" s="24" t="e">
        <f t="shared" si="61"/>
        <v>#DIV/0!</v>
      </c>
      <c r="CD105" s="4">
        <f t="shared" si="69"/>
        <v>1.9084850188786497</v>
      </c>
      <c r="CE105" s="27">
        <v>81</v>
      </c>
      <c r="CF105" s="34"/>
      <c r="CG105" s="28">
        <f t="shared" si="62"/>
        <v>0</v>
      </c>
      <c r="CH105" s="13" t="e">
        <f t="shared" si="70"/>
        <v>#DIV/0!</v>
      </c>
      <c r="CI105" s="13" t="e">
        <f t="shared" si="71"/>
        <v>#DIV/0!</v>
      </c>
      <c r="CJ105" s="8" t="e">
        <f t="shared" si="63"/>
        <v>#DIV/0!</v>
      </c>
      <c r="CK105" s="8" t="e">
        <f t="shared" si="72"/>
        <v>#DIV/0!</v>
      </c>
      <c r="CL105" s="19" t="e">
        <f t="shared" si="54"/>
        <v>#DIV/0!</v>
      </c>
      <c r="CN105" s="24" t="e">
        <f t="shared" si="64"/>
        <v>#DIV/0!</v>
      </c>
      <c r="DB105" s="165" t="s">
        <v>175</v>
      </c>
      <c r="DC105" s="165"/>
      <c r="DD105" s="8" t="e">
        <f>DD100+DD104</f>
        <v>#DIV/0!</v>
      </c>
    </row>
    <row r="106" spans="45:110" ht="15.6" x14ac:dyDescent="0.3">
      <c r="AS106" s="4">
        <f t="shared" si="65"/>
        <v>1.9138138523837167</v>
      </c>
      <c r="AT106" s="27">
        <v>82</v>
      </c>
      <c r="AU106" s="63"/>
      <c r="AV106" s="28"/>
      <c r="AW106" s="13" t="e">
        <f t="shared" si="50"/>
        <v>#DIV/0!</v>
      </c>
      <c r="AX106" s="13" t="e">
        <f t="shared" si="51"/>
        <v>#DIV/0!</v>
      </c>
      <c r="AY106" s="8" t="e">
        <f t="shared" si="55"/>
        <v>#DIV/0!</v>
      </c>
      <c r="AZ106" s="8" t="e">
        <f t="shared" si="66"/>
        <v>#DIV/0!</v>
      </c>
      <c r="BA106" s="19" t="e">
        <f t="shared" si="52"/>
        <v>#DIV/0!</v>
      </c>
      <c r="BC106" s="24" t="e">
        <f t="shared" si="56"/>
        <v>#DIV/0!</v>
      </c>
      <c r="BL106" s="4">
        <f t="shared" si="67"/>
        <v>1.9138138523837167</v>
      </c>
      <c r="BM106" s="27">
        <v>82</v>
      </c>
      <c r="BN106" s="66">
        <v>109.2</v>
      </c>
      <c r="BO106" s="28">
        <f t="shared" si="57"/>
        <v>1929.7232874675306</v>
      </c>
      <c r="BP106" s="13">
        <f t="shared" si="58"/>
        <v>0</v>
      </c>
      <c r="BQ106" s="13" t="e">
        <f t="shared" si="59"/>
        <v>#DIV/0!</v>
      </c>
      <c r="BR106" s="8" t="e">
        <f t="shared" si="60"/>
        <v>#DIV/0!</v>
      </c>
      <c r="BS106" s="8">
        <f t="shared" si="68"/>
        <v>4.7127747252747358</v>
      </c>
      <c r="BT106" s="19" t="e">
        <f t="shared" si="53"/>
        <v>#DIV/0!</v>
      </c>
      <c r="BV106" s="24" t="e">
        <f t="shared" si="61"/>
        <v>#DIV/0!</v>
      </c>
      <c r="CD106" s="4">
        <f t="shared" si="69"/>
        <v>1.9138138523837167</v>
      </c>
      <c r="CE106" s="27">
        <v>82</v>
      </c>
      <c r="CF106" s="34"/>
      <c r="CG106" s="28">
        <f t="shared" si="62"/>
        <v>0</v>
      </c>
      <c r="CH106" s="13" t="e">
        <f t="shared" si="70"/>
        <v>#DIV/0!</v>
      </c>
      <c r="CI106" s="13" t="e">
        <f t="shared" si="71"/>
        <v>#DIV/0!</v>
      </c>
      <c r="CJ106" s="8" t="e">
        <f t="shared" si="63"/>
        <v>#DIV/0!</v>
      </c>
      <c r="CK106" s="8" t="e">
        <f t="shared" si="72"/>
        <v>#DIV/0!</v>
      </c>
      <c r="CL106" s="19" t="e">
        <f t="shared" si="54"/>
        <v>#DIV/0!</v>
      </c>
      <c r="CN106" s="24" t="e">
        <f t="shared" si="64"/>
        <v>#DIV/0!</v>
      </c>
      <c r="DB106" s="165" t="s">
        <v>176</v>
      </c>
      <c r="DC106" s="165"/>
      <c r="DD106" s="8" t="e">
        <f>100*(DC91*DG74)/(DC92*DG70)-DD102</f>
        <v>#DIV/0!</v>
      </c>
      <c r="DF106" t="s">
        <v>177</v>
      </c>
    </row>
    <row r="107" spans="45:110" ht="15.6" x14ac:dyDescent="0.3">
      <c r="AS107" s="4">
        <f t="shared" si="65"/>
        <v>1.919078092376074</v>
      </c>
      <c r="AT107" s="27">
        <v>83</v>
      </c>
      <c r="AU107" s="63"/>
      <c r="AV107" s="28"/>
      <c r="AW107" s="13" t="e">
        <f t="shared" si="50"/>
        <v>#DIV/0!</v>
      </c>
      <c r="AX107" s="13" t="e">
        <f t="shared" si="51"/>
        <v>#DIV/0!</v>
      </c>
      <c r="AY107" s="8" t="e">
        <f t="shared" si="55"/>
        <v>#DIV/0!</v>
      </c>
      <c r="AZ107" s="8" t="e">
        <f t="shared" si="66"/>
        <v>#DIV/0!</v>
      </c>
      <c r="BA107" s="19" t="e">
        <f t="shared" si="52"/>
        <v>#DIV/0!</v>
      </c>
      <c r="BC107" s="24" t="e">
        <f t="shared" si="56"/>
        <v>#DIV/0!</v>
      </c>
      <c r="BL107" s="4">
        <f t="shared" si="67"/>
        <v>1.919078092376074</v>
      </c>
      <c r="BM107" s="27">
        <v>83</v>
      </c>
      <c r="BN107" s="66">
        <v>109.2</v>
      </c>
      <c r="BO107" s="28">
        <f t="shared" si="57"/>
        <v>1929.7232874675306</v>
      </c>
      <c r="BP107" s="13">
        <f t="shared" si="58"/>
        <v>0</v>
      </c>
      <c r="BQ107" s="13" t="e">
        <f t="shared" si="59"/>
        <v>#DIV/0!</v>
      </c>
      <c r="BR107" s="8" t="e">
        <f t="shared" si="60"/>
        <v>#DIV/0!</v>
      </c>
      <c r="BS107" s="8">
        <f t="shared" si="68"/>
        <v>4.7127747252747358</v>
      </c>
      <c r="BT107" s="19" t="e">
        <f t="shared" si="53"/>
        <v>#DIV/0!</v>
      </c>
      <c r="BV107" s="24" t="e">
        <f t="shared" si="61"/>
        <v>#DIV/0!</v>
      </c>
      <c r="CD107" s="4">
        <f t="shared" si="69"/>
        <v>1.919078092376074</v>
      </c>
      <c r="CE107" s="27">
        <v>83</v>
      </c>
      <c r="CF107" s="34"/>
      <c r="CG107" s="28">
        <f t="shared" si="62"/>
        <v>0</v>
      </c>
      <c r="CH107" s="13" t="e">
        <f t="shared" si="70"/>
        <v>#DIV/0!</v>
      </c>
      <c r="CI107" s="13" t="e">
        <f t="shared" si="71"/>
        <v>#DIV/0!</v>
      </c>
      <c r="CJ107" s="8" t="e">
        <f t="shared" si="63"/>
        <v>#DIV/0!</v>
      </c>
      <c r="CK107" s="8" t="e">
        <f t="shared" si="72"/>
        <v>#DIV/0!</v>
      </c>
      <c r="CL107" s="19" t="e">
        <f t="shared" si="54"/>
        <v>#DIV/0!</v>
      </c>
      <c r="CN107" s="24" t="e">
        <f t="shared" si="64"/>
        <v>#DIV/0!</v>
      </c>
      <c r="DB107" s="165" t="s">
        <v>178</v>
      </c>
      <c r="DC107" s="165"/>
      <c r="DD107" s="43" t="e">
        <f>(100-DC95)/((100/DC92)-(DC95/DC96))</f>
        <v>#DIV/0!</v>
      </c>
      <c r="DF107" t="s">
        <v>179</v>
      </c>
    </row>
    <row r="108" spans="45:110" ht="15.6" x14ac:dyDescent="0.3">
      <c r="AS108" s="4">
        <f t="shared" si="65"/>
        <v>1.9242792860618816</v>
      </c>
      <c r="AT108" s="27">
        <v>84</v>
      </c>
      <c r="AU108" s="63"/>
      <c r="AV108" s="28"/>
      <c r="AW108" s="13" t="e">
        <f t="shared" si="50"/>
        <v>#DIV/0!</v>
      </c>
      <c r="AX108" s="13" t="e">
        <f t="shared" si="51"/>
        <v>#DIV/0!</v>
      </c>
      <c r="AY108" s="8" t="e">
        <f t="shared" si="55"/>
        <v>#DIV/0!</v>
      </c>
      <c r="AZ108" s="8" t="e">
        <f t="shared" si="66"/>
        <v>#DIV/0!</v>
      </c>
      <c r="BA108" s="19" t="e">
        <f t="shared" si="52"/>
        <v>#DIV/0!</v>
      </c>
      <c r="BC108" s="24" t="e">
        <f t="shared" si="56"/>
        <v>#DIV/0!</v>
      </c>
      <c r="BL108" s="4">
        <f t="shared" si="67"/>
        <v>1.9242792860618816</v>
      </c>
      <c r="BM108" s="27">
        <v>84</v>
      </c>
      <c r="BN108" s="66">
        <v>109.2</v>
      </c>
      <c r="BO108" s="28">
        <f t="shared" si="57"/>
        <v>1929.7232874675306</v>
      </c>
      <c r="BP108" s="13">
        <f t="shared" si="58"/>
        <v>0</v>
      </c>
      <c r="BQ108" s="13" t="e">
        <f t="shared" si="59"/>
        <v>#DIV/0!</v>
      </c>
      <c r="BR108" s="8" t="e">
        <f t="shared" si="60"/>
        <v>#DIV/0!</v>
      </c>
      <c r="BS108" s="8">
        <f t="shared" si="68"/>
        <v>4.7127747252747358</v>
      </c>
      <c r="BT108" s="19" t="e">
        <f t="shared" si="53"/>
        <v>#DIV/0!</v>
      </c>
      <c r="BV108" s="24" t="e">
        <f t="shared" si="61"/>
        <v>#DIV/0!</v>
      </c>
      <c r="CD108" s="4">
        <f t="shared" si="69"/>
        <v>1.9242792860618816</v>
      </c>
      <c r="CE108" s="27">
        <v>84</v>
      </c>
      <c r="CF108" s="34"/>
      <c r="CG108" s="28">
        <f t="shared" si="62"/>
        <v>0</v>
      </c>
      <c r="CH108" s="13" t="e">
        <f t="shared" si="70"/>
        <v>#DIV/0!</v>
      </c>
      <c r="CI108" s="13" t="e">
        <f t="shared" si="71"/>
        <v>#DIV/0!</v>
      </c>
      <c r="CJ108" s="8" t="e">
        <f t="shared" si="63"/>
        <v>#DIV/0!</v>
      </c>
      <c r="CK108" s="8" t="e">
        <f t="shared" si="72"/>
        <v>#DIV/0!</v>
      </c>
      <c r="CL108" s="19" t="e">
        <f t="shared" si="54"/>
        <v>#DIV/0!</v>
      </c>
      <c r="CN108" s="24" t="e">
        <f t="shared" si="64"/>
        <v>#DIV/0!</v>
      </c>
      <c r="DB108" s="145" t="s">
        <v>180</v>
      </c>
      <c r="DC108" s="146"/>
      <c r="DD108" s="8" t="e">
        <f>-(DC93*DC96)*((DD107-DC94)/(DD107*DC94))+(DC95+DD103)</f>
        <v>#DIV/0!</v>
      </c>
      <c r="DF108" t="s">
        <v>181</v>
      </c>
    </row>
    <row r="109" spans="45:110" ht="15.6" x14ac:dyDescent="0.3">
      <c r="AS109" s="4">
        <f t="shared" si="65"/>
        <v>1.9294189257142926</v>
      </c>
      <c r="AT109" s="27">
        <v>85</v>
      </c>
      <c r="AU109" s="63"/>
      <c r="AV109" s="28"/>
      <c r="AW109" s="13" t="e">
        <f t="shared" si="50"/>
        <v>#DIV/0!</v>
      </c>
      <c r="AX109" s="13" t="e">
        <f t="shared" si="51"/>
        <v>#DIV/0!</v>
      </c>
      <c r="AY109" s="8" t="e">
        <f t="shared" si="55"/>
        <v>#DIV/0!</v>
      </c>
      <c r="AZ109" s="8" t="e">
        <f t="shared" si="66"/>
        <v>#DIV/0!</v>
      </c>
      <c r="BA109" s="19" t="e">
        <f t="shared" si="52"/>
        <v>#DIV/0!</v>
      </c>
      <c r="BC109" s="24" t="e">
        <f t="shared" si="56"/>
        <v>#DIV/0!</v>
      </c>
      <c r="BL109" s="4">
        <f t="shared" si="67"/>
        <v>1.9294189257142926</v>
      </c>
      <c r="BM109" s="27">
        <v>85</v>
      </c>
      <c r="BN109" s="66">
        <v>109.1</v>
      </c>
      <c r="BO109" s="28">
        <f t="shared" si="57"/>
        <v>1927.9561415998862</v>
      </c>
      <c r="BP109" s="13">
        <f t="shared" si="58"/>
        <v>0</v>
      </c>
      <c r="BQ109" s="13" t="e">
        <f t="shared" si="59"/>
        <v>#DIV/0!</v>
      </c>
      <c r="BR109" s="8" t="e">
        <f t="shared" si="60"/>
        <v>#DIV/0!</v>
      </c>
      <c r="BS109" s="8">
        <f t="shared" si="68"/>
        <v>4.625435380384971</v>
      </c>
      <c r="BT109" s="19" t="e">
        <f t="shared" si="53"/>
        <v>#DIV/0!</v>
      </c>
      <c r="BV109" s="24" t="e">
        <f t="shared" si="61"/>
        <v>#DIV/0!</v>
      </c>
      <c r="CD109" s="4">
        <f t="shared" si="69"/>
        <v>1.9294189257142926</v>
      </c>
      <c r="CE109" s="27">
        <v>85</v>
      </c>
      <c r="CF109" s="34"/>
      <c r="CG109" s="28">
        <f t="shared" si="62"/>
        <v>0</v>
      </c>
      <c r="CH109" s="13" t="e">
        <f t="shared" si="70"/>
        <v>#DIV/0!</v>
      </c>
      <c r="CI109" s="13" t="e">
        <f t="shared" si="71"/>
        <v>#DIV/0!</v>
      </c>
      <c r="CJ109" s="8" t="e">
        <f t="shared" si="63"/>
        <v>#DIV/0!</v>
      </c>
      <c r="CK109" s="8" t="e">
        <f t="shared" si="72"/>
        <v>#DIV/0!</v>
      </c>
      <c r="CL109" s="19" t="e">
        <f t="shared" si="54"/>
        <v>#DIV/0!</v>
      </c>
      <c r="CN109" s="24" t="e">
        <f t="shared" si="64"/>
        <v>#DIV/0!</v>
      </c>
      <c r="DB109" s="145" t="s">
        <v>182</v>
      </c>
      <c r="DC109" s="146"/>
      <c r="DD109" s="21" t="e">
        <f>'[2]Sieve (estratto carbolite)'!$O$27/DD108</f>
        <v>#DIV/0!</v>
      </c>
    </row>
    <row r="110" spans="45:110" ht="15.6" x14ac:dyDescent="0.3">
      <c r="AS110" s="4">
        <f t="shared" si="65"/>
        <v>1.9344984512435677</v>
      </c>
      <c r="AT110" s="27">
        <v>86</v>
      </c>
      <c r="AU110" s="63"/>
      <c r="AV110" s="28"/>
      <c r="AW110" s="13" t="e">
        <f t="shared" si="50"/>
        <v>#DIV/0!</v>
      </c>
      <c r="AX110" s="13" t="e">
        <f t="shared" si="51"/>
        <v>#DIV/0!</v>
      </c>
      <c r="AY110" s="8" t="e">
        <f t="shared" si="55"/>
        <v>#DIV/0!</v>
      </c>
      <c r="AZ110" s="8" t="e">
        <f t="shared" si="66"/>
        <v>#DIV/0!</v>
      </c>
      <c r="BA110" s="19" t="e">
        <f t="shared" si="52"/>
        <v>#DIV/0!</v>
      </c>
      <c r="BC110" s="24" t="e">
        <f t="shared" si="56"/>
        <v>#DIV/0!</v>
      </c>
      <c r="BL110" s="4">
        <f t="shared" si="67"/>
        <v>1.9344984512435677</v>
      </c>
      <c r="BM110" s="27">
        <v>86</v>
      </c>
      <c r="BN110" s="66">
        <v>109.1</v>
      </c>
      <c r="BO110" s="28">
        <f t="shared" si="57"/>
        <v>1927.9561415998862</v>
      </c>
      <c r="BP110" s="13">
        <f t="shared" si="58"/>
        <v>0</v>
      </c>
      <c r="BQ110" s="13" t="e">
        <f t="shared" si="59"/>
        <v>#DIV/0!</v>
      </c>
      <c r="BR110" s="8" t="e">
        <f t="shared" si="60"/>
        <v>#DIV/0!</v>
      </c>
      <c r="BS110" s="8">
        <f t="shared" si="68"/>
        <v>4.625435380384971</v>
      </c>
      <c r="BT110" s="19" t="e">
        <f t="shared" si="53"/>
        <v>#DIV/0!</v>
      </c>
      <c r="BV110" s="24" t="e">
        <f t="shared" si="61"/>
        <v>#DIV/0!</v>
      </c>
      <c r="CD110" s="4">
        <f t="shared" si="69"/>
        <v>1.9344984512435677</v>
      </c>
      <c r="CE110" s="27">
        <v>86</v>
      </c>
      <c r="CF110" s="34"/>
      <c r="CG110" s="28">
        <f t="shared" si="62"/>
        <v>0</v>
      </c>
      <c r="CH110" s="13" t="e">
        <f t="shared" si="70"/>
        <v>#DIV/0!</v>
      </c>
      <c r="CI110" s="13" t="e">
        <f t="shared" si="71"/>
        <v>#DIV/0!</v>
      </c>
      <c r="CJ110" s="8" t="e">
        <f t="shared" si="63"/>
        <v>#DIV/0!</v>
      </c>
      <c r="CK110" s="8" t="e">
        <f t="shared" si="72"/>
        <v>#DIV/0!</v>
      </c>
      <c r="CL110" s="19" t="e">
        <f t="shared" si="54"/>
        <v>#DIV/0!</v>
      </c>
      <c r="CN110" s="24" t="e">
        <f t="shared" si="64"/>
        <v>#DIV/0!</v>
      </c>
      <c r="DB110" s="145" t="s">
        <v>183</v>
      </c>
      <c r="DC110" s="146"/>
      <c r="DD110" s="21"/>
    </row>
    <row r="111" spans="45:110" x14ac:dyDescent="0.3">
      <c r="AS111" s="4">
        <f t="shared" si="65"/>
        <v>1.9395192526186185</v>
      </c>
      <c r="AT111" s="27">
        <v>87</v>
      </c>
      <c r="AU111" s="63"/>
      <c r="AV111" s="28"/>
      <c r="AW111" s="13" t="e">
        <f t="shared" si="50"/>
        <v>#DIV/0!</v>
      </c>
      <c r="AX111" s="13" t="e">
        <f t="shared" si="51"/>
        <v>#DIV/0!</v>
      </c>
      <c r="AY111" s="8" t="e">
        <f t="shared" si="55"/>
        <v>#DIV/0!</v>
      </c>
      <c r="AZ111" s="8" t="e">
        <f t="shared" si="66"/>
        <v>#DIV/0!</v>
      </c>
      <c r="BA111" s="19" t="e">
        <f t="shared" si="52"/>
        <v>#DIV/0!</v>
      </c>
      <c r="BC111" s="24" t="e">
        <f t="shared" si="56"/>
        <v>#DIV/0!</v>
      </c>
      <c r="BL111" s="4">
        <f t="shared" si="67"/>
        <v>1.9395192526186185</v>
      </c>
      <c r="BM111" s="27">
        <v>87</v>
      </c>
      <c r="BN111" s="66">
        <v>109.1</v>
      </c>
      <c r="BO111" s="28">
        <f t="shared" si="57"/>
        <v>1927.9561415998862</v>
      </c>
      <c r="BP111" s="13">
        <f t="shared" si="58"/>
        <v>0</v>
      </c>
      <c r="BQ111" s="13" t="e">
        <f t="shared" si="59"/>
        <v>#DIV/0!</v>
      </c>
      <c r="BR111" s="8" t="e">
        <f t="shared" si="60"/>
        <v>#DIV/0!</v>
      </c>
      <c r="BS111" s="8">
        <f t="shared" si="68"/>
        <v>4.625435380384971</v>
      </c>
      <c r="BT111" s="19" t="e">
        <f t="shared" si="53"/>
        <v>#DIV/0!</v>
      </c>
      <c r="BV111" s="24" t="e">
        <f t="shared" si="61"/>
        <v>#DIV/0!</v>
      </c>
      <c r="CD111" s="4">
        <f t="shared" si="69"/>
        <v>1.9395192526186185</v>
      </c>
      <c r="CE111" s="27">
        <v>87</v>
      </c>
      <c r="CF111" s="34"/>
      <c r="CG111" s="28">
        <f t="shared" si="62"/>
        <v>0</v>
      </c>
      <c r="CH111" s="13" t="e">
        <f t="shared" si="70"/>
        <v>#DIV/0!</v>
      </c>
      <c r="CI111" s="13" t="e">
        <f t="shared" si="71"/>
        <v>#DIV/0!</v>
      </c>
      <c r="CJ111" s="8" t="e">
        <f t="shared" si="63"/>
        <v>#DIV/0!</v>
      </c>
      <c r="CK111" s="8" t="e">
        <f t="shared" si="72"/>
        <v>#DIV/0!</v>
      </c>
      <c r="CL111" s="19" t="e">
        <f t="shared" si="54"/>
        <v>#DIV/0!</v>
      </c>
      <c r="CN111" s="24" t="e">
        <f t="shared" si="64"/>
        <v>#DIV/0!</v>
      </c>
    </row>
    <row r="112" spans="45:110" x14ac:dyDescent="0.3">
      <c r="AS112" s="4">
        <f t="shared" si="65"/>
        <v>1.9444826721501687</v>
      </c>
      <c r="AT112" s="27">
        <v>88</v>
      </c>
      <c r="AU112" s="63"/>
      <c r="AV112" s="28"/>
      <c r="AW112" s="13" t="e">
        <f t="shared" si="50"/>
        <v>#DIV/0!</v>
      </c>
      <c r="AX112" s="13" t="e">
        <f t="shared" si="51"/>
        <v>#DIV/0!</v>
      </c>
      <c r="AY112" s="8" t="e">
        <f t="shared" si="55"/>
        <v>#DIV/0!</v>
      </c>
      <c r="AZ112" s="8" t="e">
        <f t="shared" si="66"/>
        <v>#DIV/0!</v>
      </c>
      <c r="BA112" s="19" t="e">
        <f t="shared" si="52"/>
        <v>#DIV/0!</v>
      </c>
      <c r="BC112" s="24" t="e">
        <f t="shared" si="56"/>
        <v>#DIV/0!</v>
      </c>
      <c r="BL112" s="4">
        <f t="shared" si="67"/>
        <v>1.9444826721501687</v>
      </c>
      <c r="BM112" s="27">
        <v>88</v>
      </c>
      <c r="BN112" s="66">
        <v>109</v>
      </c>
      <c r="BO112" s="28">
        <f t="shared" si="57"/>
        <v>1926.1889957322421</v>
      </c>
      <c r="BP112" s="13">
        <f t="shared" si="58"/>
        <v>0</v>
      </c>
      <c r="BQ112" s="13" t="e">
        <f t="shared" si="59"/>
        <v>#DIV/0!</v>
      </c>
      <c r="BR112" s="8" t="e">
        <f t="shared" si="60"/>
        <v>#DIV/0!</v>
      </c>
      <c r="BS112" s="8">
        <f t="shared" si="68"/>
        <v>4.5379357798165225</v>
      </c>
      <c r="BT112" s="19" t="e">
        <f t="shared" si="53"/>
        <v>#DIV/0!</v>
      </c>
      <c r="BV112" s="24" t="e">
        <f t="shared" si="61"/>
        <v>#DIV/0!</v>
      </c>
      <c r="CD112" s="4">
        <f t="shared" si="69"/>
        <v>1.9444826721501687</v>
      </c>
      <c r="CE112" s="27">
        <v>88</v>
      </c>
      <c r="CF112" s="34"/>
      <c r="CG112" s="28">
        <f t="shared" si="62"/>
        <v>0</v>
      </c>
      <c r="CH112" s="13" t="e">
        <f t="shared" si="70"/>
        <v>#DIV/0!</v>
      </c>
      <c r="CI112" s="13" t="e">
        <f t="shared" si="71"/>
        <v>#DIV/0!</v>
      </c>
      <c r="CJ112" s="8" t="e">
        <f t="shared" si="63"/>
        <v>#DIV/0!</v>
      </c>
      <c r="CK112" s="8" t="e">
        <f t="shared" si="72"/>
        <v>#DIV/0!</v>
      </c>
      <c r="CL112" s="19" t="e">
        <f t="shared" si="54"/>
        <v>#DIV/0!</v>
      </c>
      <c r="CN112" s="24" t="e">
        <f t="shared" si="64"/>
        <v>#DIV/0!</v>
      </c>
    </row>
    <row r="113" spans="45:92" x14ac:dyDescent="0.3">
      <c r="AS113" s="4">
        <f t="shared" si="65"/>
        <v>1.9493900066449128</v>
      </c>
      <c r="AT113" s="27">
        <v>89</v>
      </c>
      <c r="AU113" s="63"/>
      <c r="AV113" s="28"/>
      <c r="AW113" s="13" t="e">
        <f t="shared" si="50"/>
        <v>#DIV/0!</v>
      </c>
      <c r="AX113" s="13" t="e">
        <f t="shared" si="51"/>
        <v>#DIV/0!</v>
      </c>
      <c r="AY113" s="8" t="e">
        <f t="shared" si="55"/>
        <v>#DIV/0!</v>
      </c>
      <c r="AZ113" s="8" t="e">
        <f t="shared" si="66"/>
        <v>#DIV/0!</v>
      </c>
      <c r="BA113" s="19" t="e">
        <f t="shared" si="52"/>
        <v>#DIV/0!</v>
      </c>
      <c r="BC113" s="24" t="e">
        <f t="shared" si="56"/>
        <v>#DIV/0!</v>
      </c>
      <c r="BL113" s="4">
        <f t="shared" si="67"/>
        <v>1.9493900066449128</v>
      </c>
      <c r="BM113" s="27">
        <v>89</v>
      </c>
      <c r="BN113" s="66">
        <v>109</v>
      </c>
      <c r="BO113" s="28">
        <f t="shared" si="57"/>
        <v>1926.1889957322421</v>
      </c>
      <c r="BP113" s="13">
        <f t="shared" si="58"/>
        <v>0</v>
      </c>
      <c r="BQ113" s="13" t="e">
        <f t="shared" si="59"/>
        <v>#DIV/0!</v>
      </c>
      <c r="BR113" s="8" t="e">
        <f t="shared" si="60"/>
        <v>#DIV/0!</v>
      </c>
      <c r="BS113" s="8">
        <f t="shared" si="68"/>
        <v>4.5379357798165225</v>
      </c>
      <c r="BT113" s="19" t="e">
        <f t="shared" si="53"/>
        <v>#DIV/0!</v>
      </c>
      <c r="BV113" s="24" t="e">
        <f t="shared" si="61"/>
        <v>#DIV/0!</v>
      </c>
      <c r="CD113" s="4">
        <f t="shared" si="69"/>
        <v>1.9493900066449128</v>
      </c>
      <c r="CE113" s="27">
        <v>89</v>
      </c>
      <c r="CF113" s="34"/>
      <c r="CG113" s="28">
        <f t="shared" si="62"/>
        <v>0</v>
      </c>
      <c r="CH113" s="13" t="e">
        <f t="shared" si="70"/>
        <v>#DIV/0!</v>
      </c>
      <c r="CI113" s="13" t="e">
        <f t="shared" si="71"/>
        <v>#DIV/0!</v>
      </c>
      <c r="CJ113" s="8" t="e">
        <f t="shared" si="63"/>
        <v>#DIV/0!</v>
      </c>
      <c r="CK113" s="8" t="e">
        <f t="shared" si="72"/>
        <v>#DIV/0!</v>
      </c>
      <c r="CL113" s="19" t="e">
        <f t="shared" si="54"/>
        <v>#DIV/0!</v>
      </c>
      <c r="CN113" s="24" t="e">
        <f t="shared" si="64"/>
        <v>#DIV/0!</v>
      </c>
    </row>
    <row r="114" spans="45:92" x14ac:dyDescent="0.3">
      <c r="AS114" s="4">
        <f t="shared" si="65"/>
        <v>1.954242509439325</v>
      </c>
      <c r="AT114" s="27">
        <v>90</v>
      </c>
      <c r="AU114" s="63"/>
      <c r="AV114" s="28"/>
      <c r="AW114" s="13" t="e">
        <f t="shared" si="50"/>
        <v>#DIV/0!</v>
      </c>
      <c r="AX114" s="13" t="e">
        <f t="shared" si="51"/>
        <v>#DIV/0!</v>
      </c>
      <c r="AY114" s="8" t="e">
        <f t="shared" si="55"/>
        <v>#DIV/0!</v>
      </c>
      <c r="AZ114" s="8" t="e">
        <f t="shared" si="66"/>
        <v>#DIV/0!</v>
      </c>
      <c r="BA114" s="19" t="e">
        <f t="shared" si="52"/>
        <v>#DIV/0!</v>
      </c>
      <c r="BC114" s="24" t="e">
        <f t="shared" si="56"/>
        <v>#DIV/0!</v>
      </c>
      <c r="BL114" s="4">
        <f t="shared" si="67"/>
        <v>1.954242509439325</v>
      </c>
      <c r="BM114" s="27">
        <v>90</v>
      </c>
      <c r="BN114" s="66">
        <v>109</v>
      </c>
      <c r="BO114" s="28">
        <f t="shared" si="57"/>
        <v>1926.1889957322421</v>
      </c>
      <c r="BP114" s="13">
        <f t="shared" si="58"/>
        <v>0</v>
      </c>
      <c r="BQ114" s="13" t="e">
        <f t="shared" si="59"/>
        <v>#DIV/0!</v>
      </c>
      <c r="BR114" s="8" t="e">
        <f t="shared" si="60"/>
        <v>#DIV/0!</v>
      </c>
      <c r="BS114" s="8">
        <f t="shared" si="68"/>
        <v>4.5379357798165225</v>
      </c>
      <c r="BT114" s="19" t="e">
        <f t="shared" si="53"/>
        <v>#DIV/0!</v>
      </c>
      <c r="BV114" s="24" t="e">
        <f t="shared" si="61"/>
        <v>#DIV/0!</v>
      </c>
      <c r="CD114" s="4">
        <f t="shared" si="69"/>
        <v>1.954242509439325</v>
      </c>
      <c r="CE114" s="27">
        <v>90</v>
      </c>
      <c r="CF114" s="34"/>
      <c r="CG114" s="28">
        <f t="shared" si="62"/>
        <v>0</v>
      </c>
      <c r="CH114" s="13" t="e">
        <f t="shared" si="70"/>
        <v>#DIV/0!</v>
      </c>
      <c r="CI114" s="13" t="e">
        <f t="shared" si="71"/>
        <v>#DIV/0!</v>
      </c>
      <c r="CJ114" s="8" t="e">
        <f t="shared" si="63"/>
        <v>#DIV/0!</v>
      </c>
      <c r="CK114" s="8" t="e">
        <f t="shared" si="72"/>
        <v>#DIV/0!</v>
      </c>
      <c r="CL114" s="19" t="e">
        <f t="shared" si="54"/>
        <v>#DIV/0!</v>
      </c>
      <c r="CN114" s="24" t="e">
        <f t="shared" si="64"/>
        <v>#DIV/0!</v>
      </c>
    </row>
    <row r="115" spans="45:92" x14ac:dyDescent="0.3">
      <c r="AS115" s="4">
        <f t="shared" si="65"/>
        <v>1.9590413923210936</v>
      </c>
      <c r="AT115" s="27">
        <v>91</v>
      </c>
      <c r="AU115" s="63"/>
      <c r="AV115" s="28"/>
      <c r="AW115" s="13" t="e">
        <f t="shared" si="50"/>
        <v>#DIV/0!</v>
      </c>
      <c r="AX115" s="13" t="e">
        <f t="shared" si="51"/>
        <v>#DIV/0!</v>
      </c>
      <c r="AY115" s="8" t="e">
        <f t="shared" si="55"/>
        <v>#DIV/0!</v>
      </c>
      <c r="AZ115" s="8" t="e">
        <f t="shared" si="66"/>
        <v>#DIV/0!</v>
      </c>
      <c r="BA115" s="19" t="e">
        <f t="shared" si="52"/>
        <v>#DIV/0!</v>
      </c>
      <c r="BC115" s="24" t="e">
        <f t="shared" si="56"/>
        <v>#DIV/0!</v>
      </c>
      <c r="BL115" s="4">
        <f t="shared" si="67"/>
        <v>1.9590413923210936</v>
      </c>
      <c r="BM115" s="27">
        <v>91</v>
      </c>
      <c r="BN115" s="66">
        <v>108.9</v>
      </c>
      <c r="BO115" s="28">
        <f t="shared" si="57"/>
        <v>1924.4218498645976</v>
      </c>
      <c r="BP115" s="13">
        <f t="shared" si="58"/>
        <v>0</v>
      </c>
      <c r="BQ115" s="13" t="e">
        <f t="shared" si="59"/>
        <v>#DIV/0!</v>
      </c>
      <c r="BR115" s="8" t="e">
        <f t="shared" si="60"/>
        <v>#DIV/0!</v>
      </c>
      <c r="BS115" s="8">
        <f t="shared" si="68"/>
        <v>4.4502754820936774</v>
      </c>
      <c r="BT115" s="19" t="e">
        <f t="shared" si="53"/>
        <v>#DIV/0!</v>
      </c>
      <c r="BV115" s="24" t="e">
        <f t="shared" si="61"/>
        <v>#DIV/0!</v>
      </c>
      <c r="CD115" s="4">
        <f t="shared" si="69"/>
        <v>1.9590413923210936</v>
      </c>
      <c r="CE115" s="27">
        <v>91</v>
      </c>
      <c r="CF115" s="34"/>
      <c r="CG115" s="28">
        <f t="shared" si="62"/>
        <v>0</v>
      </c>
      <c r="CH115" s="13" t="e">
        <f t="shared" si="70"/>
        <v>#DIV/0!</v>
      </c>
      <c r="CI115" s="13" t="e">
        <f t="shared" si="71"/>
        <v>#DIV/0!</v>
      </c>
      <c r="CJ115" s="8" t="e">
        <f t="shared" si="63"/>
        <v>#DIV/0!</v>
      </c>
      <c r="CK115" s="8" t="e">
        <f t="shared" si="72"/>
        <v>#DIV/0!</v>
      </c>
      <c r="CL115" s="19" t="e">
        <f t="shared" si="54"/>
        <v>#DIV/0!</v>
      </c>
      <c r="CN115" s="24" t="e">
        <f t="shared" si="64"/>
        <v>#DIV/0!</v>
      </c>
    </row>
    <row r="116" spans="45:92" x14ac:dyDescent="0.3">
      <c r="AS116" s="4">
        <f t="shared" si="65"/>
        <v>1.9637878273455553</v>
      </c>
      <c r="AT116" s="27">
        <v>92</v>
      </c>
      <c r="AU116" s="63"/>
      <c r="AV116" s="28"/>
      <c r="AW116" s="13" t="e">
        <f t="shared" si="50"/>
        <v>#DIV/0!</v>
      </c>
      <c r="AX116" s="13" t="e">
        <f t="shared" si="51"/>
        <v>#DIV/0!</v>
      </c>
      <c r="AY116" s="8" t="e">
        <f t="shared" si="55"/>
        <v>#DIV/0!</v>
      </c>
      <c r="AZ116" s="8" t="e">
        <f t="shared" si="66"/>
        <v>#DIV/0!</v>
      </c>
      <c r="BA116" s="19" t="e">
        <f t="shared" si="52"/>
        <v>#DIV/0!</v>
      </c>
      <c r="BC116" s="24" t="e">
        <f t="shared" si="56"/>
        <v>#DIV/0!</v>
      </c>
      <c r="BL116" s="4">
        <f t="shared" si="67"/>
        <v>1.9637878273455553</v>
      </c>
      <c r="BM116" s="27">
        <v>92</v>
      </c>
      <c r="BN116" s="66">
        <v>108.9</v>
      </c>
      <c r="BO116" s="28">
        <f t="shared" si="57"/>
        <v>1924.4218498645976</v>
      </c>
      <c r="BP116" s="13">
        <f t="shared" si="58"/>
        <v>0</v>
      </c>
      <c r="BQ116" s="13" t="e">
        <f t="shared" si="59"/>
        <v>#DIV/0!</v>
      </c>
      <c r="BR116" s="8" t="e">
        <f t="shared" si="60"/>
        <v>#DIV/0!</v>
      </c>
      <c r="BS116" s="8">
        <f t="shared" si="68"/>
        <v>4.4502754820936774</v>
      </c>
      <c r="BT116" s="19" t="e">
        <f t="shared" si="53"/>
        <v>#DIV/0!</v>
      </c>
      <c r="BV116" s="24" t="e">
        <f t="shared" si="61"/>
        <v>#DIV/0!</v>
      </c>
      <c r="CD116" s="4">
        <f t="shared" si="69"/>
        <v>1.9637878273455553</v>
      </c>
      <c r="CE116" s="27">
        <v>92</v>
      </c>
      <c r="CF116" s="34"/>
      <c r="CG116" s="28">
        <f t="shared" si="62"/>
        <v>0</v>
      </c>
      <c r="CH116" s="13" t="e">
        <f t="shared" si="70"/>
        <v>#DIV/0!</v>
      </c>
      <c r="CI116" s="13" t="e">
        <f t="shared" si="71"/>
        <v>#DIV/0!</v>
      </c>
      <c r="CJ116" s="8" t="e">
        <f t="shared" si="63"/>
        <v>#DIV/0!</v>
      </c>
      <c r="CK116" s="8" t="e">
        <f t="shared" si="72"/>
        <v>#DIV/0!</v>
      </c>
      <c r="CL116" s="19" t="e">
        <f t="shared" si="54"/>
        <v>#DIV/0!</v>
      </c>
      <c r="CN116" s="24" t="e">
        <f t="shared" si="64"/>
        <v>#DIV/0!</v>
      </c>
    </row>
    <row r="117" spans="45:92" x14ac:dyDescent="0.3">
      <c r="AS117" s="4">
        <f t="shared" si="65"/>
        <v>1.968482948553935</v>
      </c>
      <c r="AT117" s="27">
        <v>93</v>
      </c>
      <c r="AU117" s="63"/>
      <c r="AV117" s="28"/>
      <c r="AW117" s="13" t="e">
        <f t="shared" si="50"/>
        <v>#DIV/0!</v>
      </c>
      <c r="AX117" s="13" t="e">
        <f t="shared" si="51"/>
        <v>#DIV/0!</v>
      </c>
      <c r="AY117" s="8" t="e">
        <f t="shared" si="55"/>
        <v>#DIV/0!</v>
      </c>
      <c r="AZ117" s="8" t="e">
        <f t="shared" si="66"/>
        <v>#DIV/0!</v>
      </c>
      <c r="BA117" s="19" t="e">
        <f t="shared" si="52"/>
        <v>#DIV/0!</v>
      </c>
      <c r="BC117" s="24" t="e">
        <f t="shared" si="56"/>
        <v>#DIV/0!</v>
      </c>
      <c r="BL117" s="4">
        <f t="shared" si="67"/>
        <v>1.968482948553935</v>
      </c>
      <c r="BM117" s="27">
        <v>93</v>
      </c>
      <c r="BN117" s="66">
        <v>108.9</v>
      </c>
      <c r="BO117" s="28">
        <f t="shared" si="57"/>
        <v>1924.4218498645976</v>
      </c>
      <c r="BP117" s="13">
        <f t="shared" si="58"/>
        <v>0</v>
      </c>
      <c r="BQ117" s="13" t="e">
        <f t="shared" si="59"/>
        <v>#DIV/0!</v>
      </c>
      <c r="BR117" s="8" t="e">
        <f t="shared" si="60"/>
        <v>#DIV/0!</v>
      </c>
      <c r="BS117" s="8">
        <f t="shared" si="68"/>
        <v>4.4502754820936774</v>
      </c>
      <c r="BT117" s="19" t="e">
        <f t="shared" si="53"/>
        <v>#DIV/0!</v>
      </c>
      <c r="BV117" s="24" t="e">
        <f t="shared" si="61"/>
        <v>#DIV/0!</v>
      </c>
      <c r="CD117" s="4">
        <f t="shared" si="69"/>
        <v>1.968482948553935</v>
      </c>
      <c r="CE117" s="27">
        <v>93</v>
      </c>
      <c r="CF117" s="34"/>
      <c r="CG117" s="28">
        <f t="shared" si="62"/>
        <v>0</v>
      </c>
      <c r="CH117" s="13" t="e">
        <f t="shared" si="70"/>
        <v>#DIV/0!</v>
      </c>
      <c r="CI117" s="13" t="e">
        <f t="shared" si="71"/>
        <v>#DIV/0!</v>
      </c>
      <c r="CJ117" s="8" t="e">
        <f t="shared" si="63"/>
        <v>#DIV/0!</v>
      </c>
      <c r="CK117" s="8" t="e">
        <f t="shared" si="72"/>
        <v>#DIV/0!</v>
      </c>
      <c r="CL117" s="19" t="e">
        <f t="shared" si="54"/>
        <v>#DIV/0!</v>
      </c>
      <c r="CN117" s="24" t="e">
        <f t="shared" si="64"/>
        <v>#DIV/0!</v>
      </c>
    </row>
    <row r="118" spans="45:92" x14ac:dyDescent="0.3">
      <c r="AS118" s="4">
        <f t="shared" si="65"/>
        <v>1.9731278535996986</v>
      </c>
      <c r="AT118" s="27">
        <v>94</v>
      </c>
      <c r="AU118" s="63"/>
      <c r="AV118" s="28"/>
      <c r="AW118" s="13" t="e">
        <f t="shared" si="50"/>
        <v>#DIV/0!</v>
      </c>
      <c r="AX118" s="13" t="e">
        <f t="shared" si="51"/>
        <v>#DIV/0!</v>
      </c>
      <c r="AY118" s="8" t="e">
        <f t="shared" si="55"/>
        <v>#DIV/0!</v>
      </c>
      <c r="AZ118" s="8" t="e">
        <f t="shared" si="66"/>
        <v>#DIV/0!</v>
      </c>
      <c r="BA118" s="19" t="e">
        <f t="shared" si="52"/>
        <v>#DIV/0!</v>
      </c>
      <c r="BC118" s="24" t="e">
        <f t="shared" si="56"/>
        <v>#DIV/0!</v>
      </c>
      <c r="BL118" s="4">
        <f t="shared" si="67"/>
        <v>1.9731278535996986</v>
      </c>
      <c r="BM118" s="27">
        <v>94</v>
      </c>
      <c r="BN118" s="66">
        <v>108.9</v>
      </c>
      <c r="BO118" s="28">
        <f t="shared" si="57"/>
        <v>1924.4218498645976</v>
      </c>
      <c r="BP118" s="13">
        <f t="shared" si="58"/>
        <v>0</v>
      </c>
      <c r="BQ118" s="13" t="e">
        <f t="shared" si="59"/>
        <v>#DIV/0!</v>
      </c>
      <c r="BR118" s="8" t="e">
        <f t="shared" si="60"/>
        <v>#DIV/0!</v>
      </c>
      <c r="BS118" s="8">
        <f t="shared" si="68"/>
        <v>4.4502754820936774</v>
      </c>
      <c r="BT118" s="19" t="e">
        <f t="shared" si="53"/>
        <v>#DIV/0!</v>
      </c>
      <c r="BV118" s="24" t="e">
        <f t="shared" si="61"/>
        <v>#DIV/0!</v>
      </c>
      <c r="CD118" s="4">
        <f t="shared" si="69"/>
        <v>1.9731278535996986</v>
      </c>
      <c r="CE118" s="27">
        <v>94</v>
      </c>
      <c r="CF118" s="34"/>
      <c r="CG118" s="28">
        <f t="shared" si="62"/>
        <v>0</v>
      </c>
      <c r="CH118" s="13" t="e">
        <f t="shared" si="70"/>
        <v>#DIV/0!</v>
      </c>
      <c r="CI118" s="13" t="e">
        <f t="shared" si="71"/>
        <v>#DIV/0!</v>
      </c>
      <c r="CJ118" s="8" t="e">
        <f t="shared" si="63"/>
        <v>#DIV/0!</v>
      </c>
      <c r="CK118" s="8" t="e">
        <f t="shared" si="72"/>
        <v>#DIV/0!</v>
      </c>
      <c r="CL118" s="19" t="e">
        <f t="shared" si="54"/>
        <v>#DIV/0!</v>
      </c>
      <c r="CN118" s="24" t="e">
        <f t="shared" si="64"/>
        <v>#DIV/0!</v>
      </c>
    </row>
    <row r="119" spans="45:92" x14ac:dyDescent="0.3">
      <c r="AS119" s="4">
        <f t="shared" si="65"/>
        <v>1.9777236052888478</v>
      </c>
      <c r="AT119" s="27">
        <v>95</v>
      </c>
      <c r="AU119" s="63"/>
      <c r="AV119" s="28"/>
      <c r="AW119" s="13" t="e">
        <f t="shared" si="50"/>
        <v>#DIV/0!</v>
      </c>
      <c r="AX119" s="13" t="e">
        <f t="shared" si="51"/>
        <v>#DIV/0!</v>
      </c>
      <c r="AY119" s="8" t="e">
        <f t="shared" si="55"/>
        <v>#DIV/0!</v>
      </c>
      <c r="AZ119" s="8" t="e">
        <f t="shared" si="66"/>
        <v>#DIV/0!</v>
      </c>
      <c r="BA119" s="19" t="e">
        <f t="shared" si="52"/>
        <v>#DIV/0!</v>
      </c>
      <c r="BC119" s="24" t="e">
        <f t="shared" si="56"/>
        <v>#DIV/0!</v>
      </c>
      <c r="BL119" s="4">
        <f t="shared" si="67"/>
        <v>1.9777236052888478</v>
      </c>
      <c r="BM119" s="27">
        <v>95</v>
      </c>
      <c r="BN119" s="66">
        <v>108.8</v>
      </c>
      <c r="BO119" s="28">
        <f t="shared" si="57"/>
        <v>1922.6547039969532</v>
      </c>
      <c r="BP119" s="13">
        <f t="shared" si="58"/>
        <v>0</v>
      </c>
      <c r="BQ119" s="13" t="e">
        <f t="shared" si="59"/>
        <v>#DIV/0!</v>
      </c>
      <c r="BR119" s="8" t="e">
        <f t="shared" si="60"/>
        <v>#DIV/0!</v>
      </c>
      <c r="BS119" s="8">
        <f t="shared" si="68"/>
        <v>4.362454044117654</v>
      </c>
      <c r="BT119" s="19" t="e">
        <f t="shared" si="53"/>
        <v>#DIV/0!</v>
      </c>
      <c r="BV119" s="24" t="e">
        <f t="shared" si="61"/>
        <v>#DIV/0!</v>
      </c>
      <c r="CD119" s="4">
        <f t="shared" si="69"/>
        <v>1.9777236052888478</v>
      </c>
      <c r="CE119" s="27">
        <v>95</v>
      </c>
      <c r="CF119" s="34"/>
      <c r="CG119" s="28">
        <f t="shared" si="62"/>
        <v>0</v>
      </c>
      <c r="CH119" s="13" t="e">
        <f t="shared" si="70"/>
        <v>#DIV/0!</v>
      </c>
      <c r="CI119" s="13" t="e">
        <f t="shared" si="71"/>
        <v>#DIV/0!</v>
      </c>
      <c r="CJ119" s="8" t="e">
        <f t="shared" si="63"/>
        <v>#DIV/0!</v>
      </c>
      <c r="CK119" s="8" t="e">
        <f t="shared" si="72"/>
        <v>#DIV/0!</v>
      </c>
      <c r="CL119" s="19" t="e">
        <f t="shared" si="54"/>
        <v>#DIV/0!</v>
      </c>
      <c r="CN119" s="24" t="e">
        <f t="shared" si="64"/>
        <v>#DIV/0!</v>
      </c>
    </row>
    <row r="120" spans="45:92" x14ac:dyDescent="0.3">
      <c r="AS120" s="4">
        <f t="shared" si="65"/>
        <v>1.9822712330395684</v>
      </c>
      <c r="AT120" s="27">
        <v>96</v>
      </c>
      <c r="AU120" s="63"/>
      <c r="AV120" s="28"/>
      <c r="AW120" s="13" t="e">
        <f t="shared" si="50"/>
        <v>#DIV/0!</v>
      </c>
      <c r="AX120" s="13" t="e">
        <f t="shared" si="51"/>
        <v>#DIV/0!</v>
      </c>
      <c r="AY120" s="8" t="e">
        <f t="shared" si="55"/>
        <v>#DIV/0!</v>
      </c>
      <c r="AZ120" s="8" t="e">
        <f t="shared" si="66"/>
        <v>#DIV/0!</v>
      </c>
      <c r="BA120" s="19" t="e">
        <f t="shared" si="52"/>
        <v>#DIV/0!</v>
      </c>
      <c r="BC120" s="24" t="e">
        <f t="shared" si="56"/>
        <v>#DIV/0!</v>
      </c>
      <c r="BL120" s="4">
        <f t="shared" si="67"/>
        <v>1.9822712330395684</v>
      </c>
      <c r="BM120" s="27">
        <v>96</v>
      </c>
      <c r="BN120" s="66">
        <v>108.8</v>
      </c>
      <c r="BO120" s="28">
        <f t="shared" si="57"/>
        <v>1922.6547039969532</v>
      </c>
      <c r="BP120" s="13">
        <f t="shared" si="58"/>
        <v>0</v>
      </c>
      <c r="BQ120" s="13" t="e">
        <f t="shared" si="59"/>
        <v>#DIV/0!</v>
      </c>
      <c r="BR120" s="8" t="e">
        <f t="shared" si="60"/>
        <v>#DIV/0!</v>
      </c>
      <c r="BS120" s="8">
        <f t="shared" si="68"/>
        <v>4.362454044117654</v>
      </c>
      <c r="BT120" s="19" t="e">
        <f t="shared" si="53"/>
        <v>#DIV/0!</v>
      </c>
      <c r="BV120" s="24" t="e">
        <f t="shared" si="61"/>
        <v>#DIV/0!</v>
      </c>
      <c r="CD120" s="4">
        <f t="shared" si="69"/>
        <v>1.9822712330395684</v>
      </c>
      <c r="CE120" s="27">
        <v>96</v>
      </c>
      <c r="CF120" s="34"/>
      <c r="CG120" s="28">
        <f t="shared" si="62"/>
        <v>0</v>
      </c>
      <c r="CH120" s="13" t="e">
        <f t="shared" si="70"/>
        <v>#DIV/0!</v>
      </c>
      <c r="CI120" s="13" t="e">
        <f t="shared" si="71"/>
        <v>#DIV/0!</v>
      </c>
      <c r="CJ120" s="8" t="e">
        <f t="shared" si="63"/>
        <v>#DIV/0!</v>
      </c>
      <c r="CK120" s="8" t="e">
        <f t="shared" si="72"/>
        <v>#DIV/0!</v>
      </c>
      <c r="CL120" s="19" t="e">
        <f t="shared" si="54"/>
        <v>#DIV/0!</v>
      </c>
      <c r="CN120" s="24" t="e">
        <f t="shared" si="64"/>
        <v>#DIV/0!</v>
      </c>
    </row>
    <row r="121" spans="45:92" x14ac:dyDescent="0.3">
      <c r="AS121" s="4">
        <f t="shared" si="65"/>
        <v>1.9867717342662448</v>
      </c>
      <c r="AT121" s="27">
        <v>97</v>
      </c>
      <c r="AU121" s="63"/>
      <c r="AV121" s="28"/>
      <c r="AW121" s="13" t="e">
        <f t="shared" si="50"/>
        <v>#DIV/0!</v>
      </c>
      <c r="AX121" s="13" t="e">
        <f t="shared" si="51"/>
        <v>#DIV/0!</v>
      </c>
      <c r="AY121" s="8" t="e">
        <f t="shared" si="55"/>
        <v>#DIV/0!</v>
      </c>
      <c r="AZ121" s="8" t="e">
        <f t="shared" si="66"/>
        <v>#DIV/0!</v>
      </c>
      <c r="BA121" s="19" t="e">
        <f t="shared" si="52"/>
        <v>#DIV/0!</v>
      </c>
      <c r="BC121" s="24" t="e">
        <f t="shared" si="56"/>
        <v>#DIV/0!</v>
      </c>
      <c r="BL121" s="4">
        <f t="shared" si="67"/>
        <v>1.9867717342662448</v>
      </c>
      <c r="BM121" s="27">
        <v>97</v>
      </c>
      <c r="BN121" s="66">
        <v>108.8</v>
      </c>
      <c r="BO121" s="28">
        <f t="shared" si="57"/>
        <v>1922.6547039969532</v>
      </c>
      <c r="BP121" s="13">
        <f t="shared" si="58"/>
        <v>0</v>
      </c>
      <c r="BQ121" s="13" t="e">
        <f t="shared" si="59"/>
        <v>#DIV/0!</v>
      </c>
      <c r="BR121" s="8" t="e">
        <f t="shared" si="60"/>
        <v>#DIV/0!</v>
      </c>
      <c r="BS121" s="8">
        <f t="shared" si="68"/>
        <v>4.362454044117654</v>
      </c>
      <c r="BT121" s="19" t="e">
        <f t="shared" si="53"/>
        <v>#DIV/0!</v>
      </c>
      <c r="BV121" s="24" t="e">
        <f t="shared" si="61"/>
        <v>#DIV/0!</v>
      </c>
      <c r="CD121" s="4">
        <f t="shared" si="69"/>
        <v>1.9867717342662448</v>
      </c>
      <c r="CE121" s="27">
        <v>97</v>
      </c>
      <c r="CF121" s="34"/>
      <c r="CG121" s="28">
        <f t="shared" si="62"/>
        <v>0</v>
      </c>
      <c r="CH121" s="13" t="e">
        <f t="shared" si="70"/>
        <v>#DIV/0!</v>
      </c>
      <c r="CI121" s="13" t="e">
        <f t="shared" si="71"/>
        <v>#DIV/0!</v>
      </c>
      <c r="CJ121" s="8" t="e">
        <f t="shared" si="63"/>
        <v>#DIV/0!</v>
      </c>
      <c r="CK121" s="8" t="e">
        <f t="shared" si="72"/>
        <v>#DIV/0!</v>
      </c>
      <c r="CL121" s="19" t="e">
        <f t="shared" si="54"/>
        <v>#DIV/0!</v>
      </c>
      <c r="CN121" s="24" t="e">
        <f t="shared" si="64"/>
        <v>#DIV/0!</v>
      </c>
    </row>
    <row r="122" spans="45:92" x14ac:dyDescent="0.3">
      <c r="AS122" s="4">
        <f t="shared" si="65"/>
        <v>1.9912260756924949</v>
      </c>
      <c r="AT122" s="27">
        <v>98</v>
      </c>
      <c r="AU122" s="63"/>
      <c r="AV122" s="28"/>
      <c r="AW122" s="13" t="e">
        <f t="shared" si="50"/>
        <v>#DIV/0!</v>
      </c>
      <c r="AX122" s="13" t="e">
        <f t="shared" si="51"/>
        <v>#DIV/0!</v>
      </c>
      <c r="AY122" s="8" t="e">
        <f t="shared" si="55"/>
        <v>#DIV/0!</v>
      </c>
      <c r="AZ122" s="8" t="e">
        <f t="shared" si="66"/>
        <v>#DIV/0!</v>
      </c>
      <c r="BA122" s="19" t="e">
        <f t="shared" si="52"/>
        <v>#DIV/0!</v>
      </c>
      <c r="BC122" s="24" t="e">
        <f t="shared" si="56"/>
        <v>#DIV/0!</v>
      </c>
      <c r="BL122" s="4">
        <f t="shared" si="67"/>
        <v>1.9912260756924949</v>
      </c>
      <c r="BM122" s="27">
        <v>98</v>
      </c>
      <c r="BN122" s="66">
        <v>108.7</v>
      </c>
      <c r="BO122" s="28">
        <f t="shared" si="57"/>
        <v>1920.8875581293091</v>
      </c>
      <c r="BP122" s="13">
        <f t="shared" si="58"/>
        <v>0</v>
      </c>
      <c r="BQ122" s="13" t="e">
        <f t="shared" si="59"/>
        <v>#DIV/0!</v>
      </c>
      <c r="BR122" s="8" t="e">
        <f t="shared" si="60"/>
        <v>#DIV/0!</v>
      </c>
      <c r="BS122" s="8">
        <f t="shared" si="68"/>
        <v>4.2744710211591652</v>
      </c>
      <c r="BT122" s="19" t="e">
        <f t="shared" si="53"/>
        <v>#DIV/0!</v>
      </c>
      <c r="BV122" s="24" t="e">
        <f t="shared" si="61"/>
        <v>#DIV/0!</v>
      </c>
      <c r="CD122" s="4">
        <f t="shared" si="69"/>
        <v>1.9912260756924949</v>
      </c>
      <c r="CE122" s="27">
        <v>98</v>
      </c>
      <c r="CF122" s="34"/>
      <c r="CG122" s="28">
        <f t="shared" si="62"/>
        <v>0</v>
      </c>
      <c r="CH122" s="13" t="e">
        <f t="shared" si="70"/>
        <v>#DIV/0!</v>
      </c>
      <c r="CI122" s="13" t="e">
        <f t="shared" si="71"/>
        <v>#DIV/0!</v>
      </c>
      <c r="CJ122" s="8" t="e">
        <f t="shared" si="63"/>
        <v>#DIV/0!</v>
      </c>
      <c r="CK122" s="8" t="e">
        <f t="shared" si="72"/>
        <v>#DIV/0!</v>
      </c>
      <c r="CL122" s="19" t="e">
        <f t="shared" si="54"/>
        <v>#DIV/0!</v>
      </c>
      <c r="CN122" s="24" t="e">
        <f t="shared" si="64"/>
        <v>#DIV/0!</v>
      </c>
    </row>
    <row r="123" spans="45:92" x14ac:dyDescent="0.3">
      <c r="AS123" s="4">
        <f t="shared" si="65"/>
        <v>1.9956351945975499</v>
      </c>
      <c r="AT123" s="27">
        <v>99</v>
      </c>
      <c r="AU123" s="63"/>
      <c r="AV123" s="28"/>
      <c r="AW123" s="13" t="e">
        <f t="shared" si="50"/>
        <v>#DIV/0!</v>
      </c>
      <c r="AX123" s="13" t="e">
        <f t="shared" si="51"/>
        <v>#DIV/0!</v>
      </c>
      <c r="AY123" s="8" t="e">
        <f t="shared" si="55"/>
        <v>#DIV/0!</v>
      </c>
      <c r="AZ123" s="8" t="e">
        <f t="shared" si="66"/>
        <v>#DIV/0!</v>
      </c>
      <c r="BA123" s="19" t="e">
        <f t="shared" si="52"/>
        <v>#DIV/0!</v>
      </c>
      <c r="BC123" s="24" t="e">
        <f t="shared" si="56"/>
        <v>#DIV/0!</v>
      </c>
      <c r="BL123" s="4">
        <f t="shared" si="67"/>
        <v>1.9956351945975499</v>
      </c>
      <c r="BM123" s="27">
        <v>99</v>
      </c>
      <c r="BN123" s="66">
        <v>108.7</v>
      </c>
      <c r="BO123" s="28">
        <f t="shared" si="57"/>
        <v>1920.8875581293091</v>
      </c>
      <c r="BP123" s="13">
        <f t="shared" si="58"/>
        <v>0</v>
      </c>
      <c r="BQ123" s="13" t="e">
        <f t="shared" si="59"/>
        <v>#DIV/0!</v>
      </c>
      <c r="BR123" s="8" t="e">
        <f t="shared" si="60"/>
        <v>#DIV/0!</v>
      </c>
      <c r="BS123" s="8">
        <f t="shared" si="68"/>
        <v>4.2744710211591652</v>
      </c>
      <c r="BT123" s="19" t="e">
        <f t="shared" si="53"/>
        <v>#DIV/0!</v>
      </c>
      <c r="BV123" s="24" t="e">
        <f t="shared" si="61"/>
        <v>#DIV/0!</v>
      </c>
      <c r="CD123" s="4">
        <f t="shared" si="69"/>
        <v>1.9956351945975499</v>
      </c>
      <c r="CE123" s="27">
        <v>99</v>
      </c>
      <c r="CF123" s="34"/>
      <c r="CG123" s="28">
        <f t="shared" si="62"/>
        <v>0</v>
      </c>
      <c r="CH123" s="13" t="e">
        <f t="shared" si="70"/>
        <v>#DIV/0!</v>
      </c>
      <c r="CI123" s="13" t="e">
        <f t="shared" si="71"/>
        <v>#DIV/0!</v>
      </c>
      <c r="CJ123" s="8" t="e">
        <f t="shared" si="63"/>
        <v>#DIV/0!</v>
      </c>
      <c r="CK123" s="8" t="e">
        <f t="shared" si="72"/>
        <v>#DIV/0!</v>
      </c>
      <c r="CL123" s="19" t="e">
        <f t="shared" si="54"/>
        <v>#DIV/0!</v>
      </c>
      <c r="CN123" s="24" t="e">
        <f t="shared" si="64"/>
        <v>#DIV/0!</v>
      </c>
    </row>
    <row r="124" spans="45:92" x14ac:dyDescent="0.3">
      <c r="AS124" s="4">
        <f t="shared" si="65"/>
        <v>2</v>
      </c>
      <c r="AT124" s="27">
        <v>100</v>
      </c>
      <c r="AU124" s="63"/>
      <c r="AV124" s="28"/>
      <c r="AW124" s="13" t="e">
        <f t="shared" si="50"/>
        <v>#DIV/0!</v>
      </c>
      <c r="AX124" s="13" t="e">
        <f t="shared" si="51"/>
        <v>#DIV/0!</v>
      </c>
      <c r="AY124" s="8" t="e">
        <f t="shared" si="55"/>
        <v>#DIV/0!</v>
      </c>
      <c r="AZ124" s="8" t="e">
        <f t="shared" si="66"/>
        <v>#DIV/0!</v>
      </c>
      <c r="BA124" s="19" t="e">
        <f t="shared" si="52"/>
        <v>#DIV/0!</v>
      </c>
      <c r="BC124" s="24" t="e">
        <f t="shared" si="56"/>
        <v>#DIV/0!</v>
      </c>
      <c r="BL124" s="4">
        <f t="shared" si="67"/>
        <v>2</v>
      </c>
      <c r="BM124" s="27">
        <v>100</v>
      </c>
      <c r="BN124" s="66">
        <v>108.7</v>
      </c>
      <c r="BO124" s="28">
        <f t="shared" si="57"/>
        <v>1920.8875581293091</v>
      </c>
      <c r="BP124" s="13">
        <f t="shared" si="58"/>
        <v>0</v>
      </c>
      <c r="BQ124" s="13" t="e">
        <f t="shared" si="59"/>
        <v>#DIV/0!</v>
      </c>
      <c r="BR124" s="8" t="e">
        <f t="shared" si="60"/>
        <v>#DIV/0!</v>
      </c>
      <c r="BS124" s="8">
        <f t="shared" si="68"/>
        <v>4.2744710211591652</v>
      </c>
      <c r="BT124" s="19" t="e">
        <f t="shared" si="53"/>
        <v>#DIV/0!</v>
      </c>
      <c r="BV124" s="24" t="e">
        <f t="shared" si="61"/>
        <v>#DIV/0!</v>
      </c>
      <c r="CD124" s="4">
        <f t="shared" si="69"/>
        <v>2</v>
      </c>
      <c r="CE124" s="27">
        <v>100</v>
      </c>
      <c r="CF124" s="34"/>
      <c r="CG124" s="28">
        <f t="shared" si="62"/>
        <v>0</v>
      </c>
      <c r="CH124" s="13" t="e">
        <f t="shared" si="70"/>
        <v>#DIV/0!</v>
      </c>
      <c r="CI124" s="13" t="e">
        <f t="shared" si="71"/>
        <v>#DIV/0!</v>
      </c>
      <c r="CJ124" s="8" t="e">
        <f t="shared" si="63"/>
        <v>#DIV/0!</v>
      </c>
      <c r="CK124" s="8" t="e">
        <f t="shared" si="72"/>
        <v>#DIV/0!</v>
      </c>
      <c r="CL124" s="19" t="e">
        <f t="shared" si="54"/>
        <v>#DIV/0!</v>
      </c>
      <c r="CN124" s="24" t="e">
        <f t="shared" si="64"/>
        <v>#DIV/0!</v>
      </c>
    </row>
    <row r="125" spans="45:92" x14ac:dyDescent="0.3">
      <c r="AS125" s="4">
        <f t="shared" si="65"/>
        <v>2.0043213737826426</v>
      </c>
      <c r="AT125" s="27">
        <v>101</v>
      </c>
      <c r="AU125" s="63"/>
      <c r="AV125" s="28"/>
      <c r="AW125" s="13" t="e">
        <f t="shared" si="50"/>
        <v>#DIV/0!</v>
      </c>
      <c r="AX125" s="13" t="e">
        <f t="shared" si="51"/>
        <v>#DIV/0!</v>
      </c>
      <c r="AY125" s="8" t="e">
        <f t="shared" si="55"/>
        <v>#DIV/0!</v>
      </c>
      <c r="AZ125" s="8" t="e">
        <f t="shared" si="66"/>
        <v>#DIV/0!</v>
      </c>
      <c r="BA125" s="19" t="e">
        <f t="shared" si="52"/>
        <v>#DIV/0!</v>
      </c>
      <c r="BC125" s="24" t="e">
        <f t="shared" si="56"/>
        <v>#DIV/0!</v>
      </c>
      <c r="BL125" s="4">
        <f t="shared" si="67"/>
        <v>2.0043213737826426</v>
      </c>
      <c r="BM125" s="27">
        <v>101</v>
      </c>
      <c r="BN125" s="66">
        <v>108.7</v>
      </c>
      <c r="BO125" s="28">
        <f t="shared" si="57"/>
        <v>1920.8875581293091</v>
      </c>
      <c r="BP125" s="13">
        <f t="shared" si="58"/>
        <v>0</v>
      </c>
      <c r="BQ125" s="13" t="e">
        <f t="shared" si="59"/>
        <v>#DIV/0!</v>
      </c>
      <c r="BR125" s="8" t="e">
        <f t="shared" si="60"/>
        <v>#DIV/0!</v>
      </c>
      <c r="BS125" s="8">
        <f t="shared" si="68"/>
        <v>4.2744710211591652</v>
      </c>
      <c r="BT125" s="19" t="e">
        <f t="shared" si="53"/>
        <v>#DIV/0!</v>
      </c>
      <c r="BV125" s="24" t="e">
        <f t="shared" si="61"/>
        <v>#DIV/0!</v>
      </c>
      <c r="CD125" s="4">
        <f t="shared" si="69"/>
        <v>2.0043213737826426</v>
      </c>
      <c r="CE125" s="27">
        <v>101</v>
      </c>
      <c r="CF125" s="34"/>
      <c r="CG125" s="28">
        <f t="shared" si="62"/>
        <v>0</v>
      </c>
      <c r="CH125" s="13" t="e">
        <f t="shared" si="70"/>
        <v>#DIV/0!</v>
      </c>
      <c r="CI125" s="13" t="e">
        <f t="shared" si="71"/>
        <v>#DIV/0!</v>
      </c>
      <c r="CJ125" s="8" t="e">
        <f t="shared" si="63"/>
        <v>#DIV/0!</v>
      </c>
      <c r="CK125" s="8" t="e">
        <f t="shared" si="72"/>
        <v>#DIV/0!</v>
      </c>
      <c r="CL125" s="19" t="e">
        <f t="shared" si="54"/>
        <v>#DIV/0!</v>
      </c>
      <c r="CN125" s="24" t="e">
        <f t="shared" si="64"/>
        <v>#DIV/0!</v>
      </c>
    </row>
    <row r="126" spans="45:92" x14ac:dyDescent="0.3">
      <c r="AS126" s="4">
        <f t="shared" si="65"/>
        <v>2.0086001717619175</v>
      </c>
      <c r="AT126" s="27">
        <v>102</v>
      </c>
      <c r="AU126" s="63"/>
      <c r="AV126" s="28"/>
      <c r="AW126" s="13" t="e">
        <f t="shared" si="50"/>
        <v>#DIV/0!</v>
      </c>
      <c r="AX126" s="13" t="e">
        <f t="shared" si="51"/>
        <v>#DIV/0!</v>
      </c>
      <c r="AY126" s="8" t="e">
        <f t="shared" si="55"/>
        <v>#DIV/0!</v>
      </c>
      <c r="AZ126" s="8" t="e">
        <f t="shared" si="66"/>
        <v>#DIV/0!</v>
      </c>
      <c r="BA126" s="19" t="e">
        <f t="shared" si="52"/>
        <v>#DIV/0!</v>
      </c>
      <c r="BC126" s="24" t="e">
        <f t="shared" si="56"/>
        <v>#DIV/0!</v>
      </c>
      <c r="BL126" s="4">
        <f t="shared" si="67"/>
        <v>2.0086001717619175</v>
      </c>
      <c r="BM126" s="27">
        <v>102</v>
      </c>
      <c r="BN126" s="66">
        <v>108.6</v>
      </c>
      <c r="BO126" s="28">
        <f t="shared" si="57"/>
        <v>1919.1204122616648</v>
      </c>
      <c r="BP126" s="13">
        <f t="shared" si="58"/>
        <v>0</v>
      </c>
      <c r="BQ126" s="13" t="e">
        <f t="shared" si="59"/>
        <v>#DIV/0!</v>
      </c>
      <c r="BR126" s="8" t="e">
        <f t="shared" si="60"/>
        <v>#DIV/0!</v>
      </c>
      <c r="BS126" s="8">
        <f t="shared" si="68"/>
        <v>4.1863259668508324</v>
      </c>
      <c r="BT126" s="19" t="e">
        <f t="shared" si="53"/>
        <v>#DIV/0!</v>
      </c>
      <c r="BV126" s="24" t="e">
        <f t="shared" si="61"/>
        <v>#DIV/0!</v>
      </c>
      <c r="CD126" s="4">
        <f t="shared" si="69"/>
        <v>2.0086001717619175</v>
      </c>
      <c r="CE126" s="27">
        <v>102</v>
      </c>
      <c r="CF126" s="34"/>
      <c r="CG126" s="28">
        <f t="shared" si="62"/>
        <v>0</v>
      </c>
      <c r="CH126" s="13" t="e">
        <f t="shared" si="70"/>
        <v>#DIV/0!</v>
      </c>
      <c r="CI126" s="13" t="e">
        <f t="shared" si="71"/>
        <v>#DIV/0!</v>
      </c>
      <c r="CJ126" s="8" t="e">
        <f t="shared" si="63"/>
        <v>#DIV/0!</v>
      </c>
      <c r="CK126" s="8" t="e">
        <f t="shared" si="72"/>
        <v>#DIV/0!</v>
      </c>
      <c r="CL126" s="19" t="e">
        <f t="shared" si="54"/>
        <v>#DIV/0!</v>
      </c>
      <c r="CN126" s="24" t="e">
        <f t="shared" si="64"/>
        <v>#DIV/0!</v>
      </c>
    </row>
    <row r="127" spans="45:92" x14ac:dyDescent="0.3">
      <c r="AS127" s="4">
        <f t="shared" si="65"/>
        <v>2.012837224705172</v>
      </c>
      <c r="AT127" s="27">
        <v>103</v>
      </c>
      <c r="AU127" s="63"/>
      <c r="AV127" s="28"/>
      <c r="AW127" s="13" t="e">
        <f t="shared" si="50"/>
        <v>#DIV/0!</v>
      </c>
      <c r="AX127" s="13" t="e">
        <f t="shared" si="51"/>
        <v>#DIV/0!</v>
      </c>
      <c r="AY127" s="8" t="e">
        <f t="shared" si="55"/>
        <v>#DIV/0!</v>
      </c>
      <c r="AZ127" s="8" t="e">
        <f t="shared" si="66"/>
        <v>#DIV/0!</v>
      </c>
      <c r="BA127" s="19" t="e">
        <f t="shared" si="52"/>
        <v>#DIV/0!</v>
      </c>
      <c r="BC127" s="24" t="e">
        <f t="shared" si="56"/>
        <v>#DIV/0!</v>
      </c>
      <c r="BL127" s="4">
        <f t="shared" si="67"/>
        <v>2.012837224705172</v>
      </c>
      <c r="BM127" s="27">
        <v>103</v>
      </c>
      <c r="BN127" s="66">
        <v>108.6</v>
      </c>
      <c r="BO127" s="28">
        <f t="shared" si="57"/>
        <v>1919.1204122616648</v>
      </c>
      <c r="BP127" s="13">
        <f t="shared" si="58"/>
        <v>0</v>
      </c>
      <c r="BQ127" s="13" t="e">
        <f t="shared" si="59"/>
        <v>#DIV/0!</v>
      </c>
      <c r="BR127" s="8" t="e">
        <f t="shared" si="60"/>
        <v>#DIV/0!</v>
      </c>
      <c r="BS127" s="8">
        <f t="shared" si="68"/>
        <v>4.1863259668508324</v>
      </c>
      <c r="BT127" s="19" t="e">
        <f t="shared" si="53"/>
        <v>#DIV/0!</v>
      </c>
      <c r="BV127" s="24" t="e">
        <f t="shared" si="61"/>
        <v>#DIV/0!</v>
      </c>
      <c r="CD127" s="4">
        <f t="shared" si="69"/>
        <v>2.012837224705172</v>
      </c>
      <c r="CE127" s="27">
        <v>103</v>
      </c>
      <c r="CF127" s="34"/>
      <c r="CG127" s="28">
        <f t="shared" si="62"/>
        <v>0</v>
      </c>
      <c r="CH127" s="13" t="e">
        <f t="shared" si="70"/>
        <v>#DIV/0!</v>
      </c>
      <c r="CI127" s="13" t="e">
        <f t="shared" si="71"/>
        <v>#DIV/0!</v>
      </c>
      <c r="CJ127" s="8" t="e">
        <f t="shared" si="63"/>
        <v>#DIV/0!</v>
      </c>
      <c r="CK127" s="8" t="e">
        <f t="shared" si="72"/>
        <v>#DIV/0!</v>
      </c>
      <c r="CL127" s="19" t="e">
        <f t="shared" si="54"/>
        <v>#DIV/0!</v>
      </c>
      <c r="CN127" s="24" t="e">
        <f t="shared" si="64"/>
        <v>#DIV/0!</v>
      </c>
    </row>
    <row r="128" spans="45:92" x14ac:dyDescent="0.3">
      <c r="AS128" s="4">
        <f t="shared" si="65"/>
        <v>2.0170333392987803</v>
      </c>
      <c r="AT128" s="27">
        <v>104</v>
      </c>
      <c r="AU128" s="63"/>
      <c r="AV128" s="28"/>
      <c r="AW128" s="13" t="e">
        <f t="shared" si="50"/>
        <v>#DIV/0!</v>
      </c>
      <c r="AX128" s="13" t="e">
        <f t="shared" si="51"/>
        <v>#DIV/0!</v>
      </c>
      <c r="AY128" s="8" t="e">
        <f t="shared" si="55"/>
        <v>#DIV/0!</v>
      </c>
      <c r="AZ128" s="8" t="e">
        <f t="shared" si="66"/>
        <v>#DIV/0!</v>
      </c>
      <c r="BA128" s="19" t="e">
        <f t="shared" si="52"/>
        <v>#DIV/0!</v>
      </c>
      <c r="BC128" s="24" t="e">
        <f t="shared" si="56"/>
        <v>#DIV/0!</v>
      </c>
      <c r="BL128" s="4">
        <f t="shared" si="67"/>
        <v>2.0170333392987803</v>
      </c>
      <c r="BM128" s="27">
        <v>104</v>
      </c>
      <c r="BN128" s="66">
        <v>108.6</v>
      </c>
      <c r="BO128" s="28">
        <f t="shared" si="57"/>
        <v>1919.1204122616648</v>
      </c>
      <c r="BP128" s="13">
        <f t="shared" si="58"/>
        <v>0</v>
      </c>
      <c r="BQ128" s="13" t="e">
        <f t="shared" si="59"/>
        <v>#DIV/0!</v>
      </c>
      <c r="BR128" s="8" t="e">
        <f t="shared" si="60"/>
        <v>#DIV/0!</v>
      </c>
      <c r="BS128" s="8">
        <f t="shared" si="68"/>
        <v>4.1863259668508324</v>
      </c>
      <c r="BT128" s="19" t="e">
        <f t="shared" si="53"/>
        <v>#DIV/0!</v>
      </c>
      <c r="BV128" s="24" t="e">
        <f t="shared" si="61"/>
        <v>#DIV/0!</v>
      </c>
      <c r="CD128" s="4">
        <f t="shared" si="69"/>
        <v>2.0170333392987803</v>
      </c>
      <c r="CE128" s="27">
        <v>104</v>
      </c>
      <c r="CF128" s="34"/>
      <c r="CG128" s="28">
        <f t="shared" si="62"/>
        <v>0</v>
      </c>
      <c r="CH128" s="13" t="e">
        <f t="shared" si="70"/>
        <v>#DIV/0!</v>
      </c>
      <c r="CI128" s="13" t="e">
        <f t="shared" si="71"/>
        <v>#DIV/0!</v>
      </c>
      <c r="CJ128" s="8" t="e">
        <f t="shared" si="63"/>
        <v>#DIV/0!</v>
      </c>
      <c r="CK128" s="8" t="e">
        <f t="shared" si="72"/>
        <v>#DIV/0!</v>
      </c>
      <c r="CL128" s="19" t="e">
        <f t="shared" si="54"/>
        <v>#DIV/0!</v>
      </c>
      <c r="CN128" s="24" t="e">
        <f t="shared" si="64"/>
        <v>#DIV/0!</v>
      </c>
    </row>
    <row r="129" spans="45:92" x14ac:dyDescent="0.3">
      <c r="AS129" s="4">
        <f t="shared" si="65"/>
        <v>2.0211892990699383</v>
      </c>
      <c r="AT129" s="27">
        <v>105</v>
      </c>
      <c r="AU129" s="63"/>
      <c r="AV129" s="28"/>
      <c r="AW129" s="13" t="e">
        <f t="shared" si="50"/>
        <v>#DIV/0!</v>
      </c>
      <c r="AX129" s="13" t="e">
        <f t="shared" si="51"/>
        <v>#DIV/0!</v>
      </c>
      <c r="AY129" s="8" t="e">
        <f t="shared" si="55"/>
        <v>#DIV/0!</v>
      </c>
      <c r="AZ129" s="8" t="e">
        <f t="shared" si="66"/>
        <v>#DIV/0!</v>
      </c>
      <c r="BA129" s="19" t="e">
        <f t="shared" si="52"/>
        <v>#DIV/0!</v>
      </c>
      <c r="BC129" s="24" t="e">
        <f t="shared" si="56"/>
        <v>#DIV/0!</v>
      </c>
      <c r="BL129" s="4">
        <f t="shared" si="67"/>
        <v>2.0211892990699383</v>
      </c>
      <c r="BM129" s="27">
        <v>105</v>
      </c>
      <c r="BN129" s="66">
        <v>108.6</v>
      </c>
      <c r="BO129" s="28">
        <f t="shared" si="57"/>
        <v>1919.1204122616648</v>
      </c>
      <c r="BP129" s="13">
        <f t="shared" si="58"/>
        <v>0</v>
      </c>
      <c r="BQ129" s="13" t="e">
        <f t="shared" si="59"/>
        <v>#DIV/0!</v>
      </c>
      <c r="BR129" s="8" t="e">
        <f t="shared" si="60"/>
        <v>#DIV/0!</v>
      </c>
      <c r="BS129" s="8">
        <f t="shared" si="68"/>
        <v>4.1863259668508324</v>
      </c>
      <c r="BT129" s="19" t="e">
        <f t="shared" si="53"/>
        <v>#DIV/0!</v>
      </c>
      <c r="BV129" s="24" t="e">
        <f t="shared" si="61"/>
        <v>#DIV/0!</v>
      </c>
      <c r="CD129" s="4">
        <f t="shared" si="69"/>
        <v>2.0211892990699383</v>
      </c>
      <c r="CE129" s="27">
        <v>105</v>
      </c>
      <c r="CF129" s="34"/>
      <c r="CG129" s="28">
        <f t="shared" si="62"/>
        <v>0</v>
      </c>
      <c r="CH129" s="13" t="e">
        <f t="shared" si="70"/>
        <v>#DIV/0!</v>
      </c>
      <c r="CI129" s="13" t="e">
        <f t="shared" si="71"/>
        <v>#DIV/0!</v>
      </c>
      <c r="CJ129" s="8" t="e">
        <f t="shared" si="63"/>
        <v>#DIV/0!</v>
      </c>
      <c r="CK129" s="8" t="e">
        <f t="shared" si="72"/>
        <v>#DIV/0!</v>
      </c>
      <c r="CL129" s="19" t="e">
        <f t="shared" si="54"/>
        <v>#DIV/0!</v>
      </c>
      <c r="CN129" s="24" t="e">
        <f t="shared" si="64"/>
        <v>#DIV/0!</v>
      </c>
    </row>
    <row r="130" spans="45:92" x14ac:dyDescent="0.3">
      <c r="AS130" s="4">
        <f t="shared" si="65"/>
        <v>2.0253058652647704</v>
      </c>
      <c r="AT130" s="27">
        <v>106</v>
      </c>
      <c r="AU130" s="63"/>
      <c r="AV130" s="28"/>
      <c r="AW130" s="13" t="e">
        <f t="shared" si="50"/>
        <v>#DIV/0!</v>
      </c>
      <c r="AX130" s="13" t="e">
        <f t="shared" si="51"/>
        <v>#DIV/0!</v>
      </c>
      <c r="AY130" s="8" t="e">
        <f t="shared" si="55"/>
        <v>#DIV/0!</v>
      </c>
      <c r="AZ130" s="8" t="e">
        <f t="shared" si="66"/>
        <v>#DIV/0!</v>
      </c>
      <c r="BA130" s="19" t="e">
        <f t="shared" si="52"/>
        <v>#DIV/0!</v>
      </c>
      <c r="BC130" s="24" t="e">
        <f t="shared" si="56"/>
        <v>#DIV/0!</v>
      </c>
      <c r="BL130" s="4">
        <f t="shared" si="67"/>
        <v>2.0253058652647704</v>
      </c>
      <c r="BM130" s="27">
        <v>106</v>
      </c>
      <c r="BN130" s="66">
        <v>108.5</v>
      </c>
      <c r="BO130" s="28">
        <f t="shared" si="57"/>
        <v>1917.3532663940205</v>
      </c>
      <c r="BP130" s="13">
        <f t="shared" si="58"/>
        <v>0</v>
      </c>
      <c r="BQ130" s="13" t="e">
        <f t="shared" si="59"/>
        <v>#DIV/0!</v>
      </c>
      <c r="BR130" s="8" t="e">
        <f t="shared" si="60"/>
        <v>#DIV/0!</v>
      </c>
      <c r="BS130" s="8">
        <f t="shared" si="68"/>
        <v>4.0980184331797318</v>
      </c>
      <c r="BT130" s="19" t="e">
        <f t="shared" si="53"/>
        <v>#DIV/0!</v>
      </c>
      <c r="BV130" s="24" t="e">
        <f t="shared" si="61"/>
        <v>#DIV/0!</v>
      </c>
      <c r="CD130" s="4">
        <f t="shared" si="69"/>
        <v>2.0253058652647704</v>
      </c>
      <c r="CE130" s="27">
        <v>106</v>
      </c>
      <c r="CF130" s="34"/>
      <c r="CG130" s="28">
        <f t="shared" si="62"/>
        <v>0</v>
      </c>
      <c r="CH130" s="13" t="e">
        <f t="shared" si="70"/>
        <v>#DIV/0!</v>
      </c>
      <c r="CI130" s="13" t="e">
        <f t="shared" si="71"/>
        <v>#DIV/0!</v>
      </c>
      <c r="CJ130" s="8" t="e">
        <f t="shared" si="63"/>
        <v>#DIV/0!</v>
      </c>
      <c r="CK130" s="8" t="e">
        <f t="shared" si="72"/>
        <v>#DIV/0!</v>
      </c>
      <c r="CL130" s="19" t="e">
        <f t="shared" si="54"/>
        <v>#DIV/0!</v>
      </c>
      <c r="CN130" s="24" t="e">
        <f t="shared" si="64"/>
        <v>#DIV/0!</v>
      </c>
    </row>
    <row r="131" spans="45:92" x14ac:dyDescent="0.3">
      <c r="AS131" s="4">
        <f t="shared" si="65"/>
        <v>2.0293837776852097</v>
      </c>
      <c r="AT131" s="27">
        <v>107</v>
      </c>
      <c r="AU131" s="63"/>
      <c r="AV131" s="28"/>
      <c r="AW131" s="13" t="e">
        <f t="shared" si="50"/>
        <v>#DIV/0!</v>
      </c>
      <c r="AX131" s="13" t="e">
        <f t="shared" si="51"/>
        <v>#DIV/0!</v>
      </c>
      <c r="AY131" s="8" t="e">
        <f t="shared" si="55"/>
        <v>#DIV/0!</v>
      </c>
      <c r="AZ131" s="8" t="e">
        <f t="shared" si="66"/>
        <v>#DIV/0!</v>
      </c>
      <c r="BA131" s="19" t="e">
        <f t="shared" si="52"/>
        <v>#DIV/0!</v>
      </c>
      <c r="BC131" s="24" t="e">
        <f t="shared" si="56"/>
        <v>#DIV/0!</v>
      </c>
      <c r="BL131" s="4">
        <f t="shared" si="67"/>
        <v>2.0293837776852097</v>
      </c>
      <c r="BM131" s="27">
        <v>107</v>
      </c>
      <c r="BN131" s="66">
        <v>108.5</v>
      </c>
      <c r="BO131" s="28">
        <f t="shared" si="57"/>
        <v>1917.3532663940205</v>
      </c>
      <c r="BP131" s="13">
        <f t="shared" si="58"/>
        <v>0</v>
      </c>
      <c r="BQ131" s="13" t="e">
        <f t="shared" si="59"/>
        <v>#DIV/0!</v>
      </c>
      <c r="BR131" s="8" t="e">
        <f t="shared" si="60"/>
        <v>#DIV/0!</v>
      </c>
      <c r="BS131" s="8">
        <f t="shared" si="68"/>
        <v>4.0980184331797318</v>
      </c>
      <c r="BT131" s="19" t="e">
        <f t="shared" si="53"/>
        <v>#DIV/0!</v>
      </c>
      <c r="BV131" s="24" t="e">
        <f t="shared" si="61"/>
        <v>#DIV/0!</v>
      </c>
      <c r="CD131" s="4">
        <f t="shared" si="69"/>
        <v>2.0293837776852097</v>
      </c>
      <c r="CE131" s="27">
        <v>107</v>
      </c>
      <c r="CF131" s="34"/>
      <c r="CG131" s="28">
        <f t="shared" si="62"/>
        <v>0</v>
      </c>
      <c r="CH131" s="13" t="e">
        <f t="shared" si="70"/>
        <v>#DIV/0!</v>
      </c>
      <c r="CI131" s="13" t="e">
        <f t="shared" si="71"/>
        <v>#DIV/0!</v>
      </c>
      <c r="CJ131" s="8" t="e">
        <f t="shared" si="63"/>
        <v>#DIV/0!</v>
      </c>
      <c r="CK131" s="8" t="e">
        <f t="shared" si="72"/>
        <v>#DIV/0!</v>
      </c>
      <c r="CL131" s="19" t="e">
        <f t="shared" si="54"/>
        <v>#DIV/0!</v>
      </c>
      <c r="CN131" s="24" t="e">
        <f t="shared" si="64"/>
        <v>#DIV/0!</v>
      </c>
    </row>
    <row r="132" spans="45:92" x14ac:dyDescent="0.3">
      <c r="AS132" s="4">
        <f t="shared" si="65"/>
        <v>2.0334237554869499</v>
      </c>
      <c r="AT132" s="27">
        <v>108</v>
      </c>
      <c r="AU132" s="63"/>
      <c r="AV132" s="28"/>
      <c r="AW132" s="13" t="e">
        <f t="shared" si="50"/>
        <v>#DIV/0!</v>
      </c>
      <c r="AX132" s="13" t="e">
        <f t="shared" si="51"/>
        <v>#DIV/0!</v>
      </c>
      <c r="AY132" s="8" t="e">
        <f t="shared" si="55"/>
        <v>#DIV/0!</v>
      </c>
      <c r="AZ132" s="8" t="e">
        <f t="shared" si="66"/>
        <v>#DIV/0!</v>
      </c>
      <c r="BA132" s="19" t="e">
        <f t="shared" si="52"/>
        <v>#DIV/0!</v>
      </c>
      <c r="BC132" s="24" t="e">
        <f t="shared" si="56"/>
        <v>#DIV/0!</v>
      </c>
      <c r="BL132" s="4">
        <f t="shared" si="67"/>
        <v>2.0334237554869499</v>
      </c>
      <c r="BM132" s="27">
        <v>108</v>
      </c>
      <c r="BN132" s="66">
        <v>108.5</v>
      </c>
      <c r="BO132" s="28">
        <f t="shared" si="57"/>
        <v>1917.3532663940205</v>
      </c>
      <c r="BP132" s="13">
        <f t="shared" si="58"/>
        <v>0</v>
      </c>
      <c r="BQ132" s="13" t="e">
        <f t="shared" si="59"/>
        <v>#DIV/0!</v>
      </c>
      <c r="BR132" s="8" t="e">
        <f t="shared" si="60"/>
        <v>#DIV/0!</v>
      </c>
      <c r="BS132" s="8">
        <f t="shared" si="68"/>
        <v>4.0980184331797318</v>
      </c>
      <c r="BT132" s="19" t="e">
        <f t="shared" si="53"/>
        <v>#DIV/0!</v>
      </c>
      <c r="BV132" s="24" t="e">
        <f t="shared" si="61"/>
        <v>#DIV/0!</v>
      </c>
      <c r="CD132" s="4">
        <f t="shared" si="69"/>
        <v>2.0334237554869499</v>
      </c>
      <c r="CE132" s="27">
        <v>108</v>
      </c>
      <c r="CF132" s="34"/>
      <c r="CG132" s="28">
        <f t="shared" si="62"/>
        <v>0</v>
      </c>
      <c r="CH132" s="13" t="e">
        <f t="shared" si="70"/>
        <v>#DIV/0!</v>
      </c>
      <c r="CI132" s="13" t="e">
        <f t="shared" si="71"/>
        <v>#DIV/0!</v>
      </c>
      <c r="CJ132" s="8" t="e">
        <f t="shared" si="63"/>
        <v>#DIV/0!</v>
      </c>
      <c r="CK132" s="8" t="e">
        <f t="shared" si="72"/>
        <v>#DIV/0!</v>
      </c>
      <c r="CL132" s="19" t="e">
        <f t="shared" si="54"/>
        <v>#DIV/0!</v>
      </c>
      <c r="CN132" s="24" t="e">
        <f t="shared" si="64"/>
        <v>#DIV/0!</v>
      </c>
    </row>
    <row r="133" spans="45:92" x14ac:dyDescent="0.3">
      <c r="AS133" s="4">
        <f t="shared" si="65"/>
        <v>2.0374264979406238</v>
      </c>
      <c r="AT133" s="27">
        <v>109</v>
      </c>
      <c r="AU133" s="63"/>
      <c r="AV133" s="28"/>
      <c r="AW133" s="13" t="e">
        <f t="shared" si="50"/>
        <v>#DIV/0!</v>
      </c>
      <c r="AX133" s="13" t="e">
        <f t="shared" si="51"/>
        <v>#DIV/0!</v>
      </c>
      <c r="AY133" s="8" t="e">
        <f t="shared" si="55"/>
        <v>#DIV/0!</v>
      </c>
      <c r="AZ133" s="8" t="e">
        <f t="shared" si="66"/>
        <v>#DIV/0!</v>
      </c>
      <c r="BA133" s="19" t="e">
        <f t="shared" si="52"/>
        <v>#DIV/0!</v>
      </c>
      <c r="BC133" s="24" t="e">
        <f t="shared" si="56"/>
        <v>#DIV/0!</v>
      </c>
      <c r="BL133" s="4">
        <f t="shared" si="67"/>
        <v>2.0374264979406238</v>
      </c>
      <c r="BM133" s="27">
        <v>109</v>
      </c>
      <c r="BN133" s="66">
        <v>108.5</v>
      </c>
      <c r="BO133" s="28">
        <f t="shared" si="57"/>
        <v>1917.3532663940205</v>
      </c>
      <c r="BP133" s="13">
        <f t="shared" si="58"/>
        <v>0</v>
      </c>
      <c r="BQ133" s="13" t="e">
        <f t="shared" si="59"/>
        <v>#DIV/0!</v>
      </c>
      <c r="BR133" s="8" t="e">
        <f t="shared" si="60"/>
        <v>#DIV/0!</v>
      </c>
      <c r="BS133" s="8">
        <f t="shared" si="68"/>
        <v>4.0980184331797318</v>
      </c>
      <c r="BT133" s="19" t="e">
        <f t="shared" si="53"/>
        <v>#DIV/0!</v>
      </c>
      <c r="BV133" s="24" t="e">
        <f t="shared" si="61"/>
        <v>#DIV/0!</v>
      </c>
      <c r="CD133" s="4">
        <f t="shared" si="69"/>
        <v>2.0374264979406238</v>
      </c>
      <c r="CE133" s="27">
        <v>109</v>
      </c>
      <c r="CF133" s="34"/>
      <c r="CG133" s="28">
        <f t="shared" si="62"/>
        <v>0</v>
      </c>
      <c r="CH133" s="13" t="e">
        <f t="shared" si="70"/>
        <v>#DIV/0!</v>
      </c>
      <c r="CI133" s="13" t="e">
        <f t="shared" si="71"/>
        <v>#DIV/0!</v>
      </c>
      <c r="CJ133" s="8" t="e">
        <f t="shared" si="63"/>
        <v>#DIV/0!</v>
      </c>
      <c r="CK133" s="8" t="e">
        <f t="shared" si="72"/>
        <v>#DIV/0!</v>
      </c>
      <c r="CL133" s="19" t="e">
        <f t="shared" si="54"/>
        <v>#DIV/0!</v>
      </c>
      <c r="CN133" s="24" t="e">
        <f t="shared" si="64"/>
        <v>#DIV/0!</v>
      </c>
    </row>
    <row r="134" spans="45:92" x14ac:dyDescent="0.3">
      <c r="AS134" s="4">
        <f t="shared" si="65"/>
        <v>2.0413926851582249</v>
      </c>
      <c r="AT134" s="27">
        <v>110</v>
      </c>
      <c r="AU134" s="63"/>
      <c r="AV134" s="28"/>
      <c r="AW134" s="13" t="e">
        <f t="shared" si="50"/>
        <v>#DIV/0!</v>
      </c>
      <c r="AX134" s="13" t="e">
        <f t="shared" si="51"/>
        <v>#DIV/0!</v>
      </c>
      <c r="AY134" s="8" t="e">
        <f t="shared" si="55"/>
        <v>#DIV/0!</v>
      </c>
      <c r="AZ134" s="8" t="e">
        <f t="shared" si="66"/>
        <v>#DIV/0!</v>
      </c>
      <c r="BA134" s="19" t="e">
        <f t="shared" si="52"/>
        <v>#DIV/0!</v>
      </c>
      <c r="BC134" s="24" t="e">
        <f t="shared" si="56"/>
        <v>#DIV/0!</v>
      </c>
      <c r="BL134" s="4">
        <f t="shared" si="67"/>
        <v>2.0413926851582249</v>
      </c>
      <c r="BM134" s="27">
        <v>110</v>
      </c>
      <c r="BN134" s="66">
        <v>108.4</v>
      </c>
      <c r="BO134" s="28">
        <f t="shared" si="57"/>
        <v>1915.5861205263764</v>
      </c>
      <c r="BP134" s="13">
        <f t="shared" si="58"/>
        <v>0</v>
      </c>
      <c r="BQ134" s="13" t="e">
        <f t="shared" si="59"/>
        <v>#DIV/0!</v>
      </c>
      <c r="BR134" s="8" t="e">
        <f t="shared" si="60"/>
        <v>#DIV/0!</v>
      </c>
      <c r="BS134" s="8">
        <f t="shared" si="68"/>
        <v>4.0095479704797192</v>
      </c>
      <c r="BT134" s="19" t="e">
        <f t="shared" si="53"/>
        <v>#DIV/0!</v>
      </c>
      <c r="BV134" s="24" t="e">
        <f t="shared" si="61"/>
        <v>#DIV/0!</v>
      </c>
      <c r="CD134" s="4">
        <f t="shared" si="69"/>
        <v>2.0413926851582249</v>
      </c>
      <c r="CE134" s="27">
        <v>110</v>
      </c>
      <c r="CF134" s="34"/>
      <c r="CG134" s="28">
        <f t="shared" si="62"/>
        <v>0</v>
      </c>
      <c r="CH134" s="13" t="e">
        <f t="shared" si="70"/>
        <v>#DIV/0!</v>
      </c>
      <c r="CI134" s="13" t="e">
        <f t="shared" si="71"/>
        <v>#DIV/0!</v>
      </c>
      <c r="CJ134" s="8" t="e">
        <f t="shared" si="63"/>
        <v>#DIV/0!</v>
      </c>
      <c r="CK134" s="8" t="e">
        <f t="shared" si="72"/>
        <v>#DIV/0!</v>
      </c>
      <c r="CL134" s="19" t="e">
        <f t="shared" si="54"/>
        <v>#DIV/0!</v>
      </c>
      <c r="CN134" s="24" t="e">
        <f t="shared" si="64"/>
        <v>#DIV/0!</v>
      </c>
    </row>
    <row r="135" spans="45:92" x14ac:dyDescent="0.3">
      <c r="AS135" s="4">
        <f t="shared" si="65"/>
        <v>2.0453229787866576</v>
      </c>
      <c r="AT135" s="27">
        <v>111</v>
      </c>
      <c r="AU135" s="63"/>
      <c r="AV135" s="28"/>
      <c r="AW135" s="13" t="e">
        <f t="shared" si="50"/>
        <v>#DIV/0!</v>
      </c>
      <c r="AX135" s="13" t="e">
        <f t="shared" si="51"/>
        <v>#DIV/0!</v>
      </c>
      <c r="AY135" s="8" t="e">
        <f t="shared" si="55"/>
        <v>#DIV/0!</v>
      </c>
      <c r="AZ135" s="8" t="e">
        <f t="shared" si="66"/>
        <v>#DIV/0!</v>
      </c>
      <c r="BA135" s="19" t="e">
        <f t="shared" si="52"/>
        <v>#DIV/0!</v>
      </c>
      <c r="BC135" s="24" t="e">
        <f t="shared" si="56"/>
        <v>#DIV/0!</v>
      </c>
      <c r="BL135" s="4">
        <f t="shared" si="67"/>
        <v>2.0453229787866576</v>
      </c>
      <c r="BM135" s="27">
        <v>111</v>
      </c>
      <c r="BN135" s="66">
        <v>108.4</v>
      </c>
      <c r="BO135" s="28">
        <f t="shared" si="57"/>
        <v>1915.5861205263764</v>
      </c>
      <c r="BP135" s="13">
        <f t="shared" si="58"/>
        <v>0</v>
      </c>
      <c r="BQ135" s="13" t="e">
        <f t="shared" si="59"/>
        <v>#DIV/0!</v>
      </c>
      <c r="BR135" s="8" t="e">
        <f t="shared" si="60"/>
        <v>#DIV/0!</v>
      </c>
      <c r="BS135" s="8">
        <f t="shared" si="68"/>
        <v>4.0095479704797192</v>
      </c>
      <c r="BT135" s="19" t="e">
        <f t="shared" si="53"/>
        <v>#DIV/0!</v>
      </c>
      <c r="BV135" s="24" t="e">
        <f t="shared" si="61"/>
        <v>#DIV/0!</v>
      </c>
      <c r="CD135" s="4">
        <f t="shared" si="69"/>
        <v>2.0453229787866576</v>
      </c>
      <c r="CE135" s="27">
        <v>111</v>
      </c>
      <c r="CF135" s="34"/>
      <c r="CG135" s="28">
        <f t="shared" si="62"/>
        <v>0</v>
      </c>
      <c r="CH135" s="13" t="e">
        <f t="shared" si="70"/>
        <v>#DIV/0!</v>
      </c>
      <c r="CI135" s="13" t="e">
        <f t="shared" si="71"/>
        <v>#DIV/0!</v>
      </c>
      <c r="CJ135" s="8" t="e">
        <f t="shared" si="63"/>
        <v>#DIV/0!</v>
      </c>
      <c r="CK135" s="8" t="e">
        <f t="shared" si="72"/>
        <v>#DIV/0!</v>
      </c>
      <c r="CL135" s="19" t="e">
        <f t="shared" si="54"/>
        <v>#DIV/0!</v>
      </c>
      <c r="CN135" s="24" t="e">
        <f t="shared" si="64"/>
        <v>#DIV/0!</v>
      </c>
    </row>
    <row r="136" spans="45:92" x14ac:dyDescent="0.3">
      <c r="AS136" s="4">
        <f t="shared" si="65"/>
        <v>2.0492180226701815</v>
      </c>
      <c r="AT136" s="27">
        <v>112</v>
      </c>
      <c r="AU136" s="63"/>
      <c r="AV136" s="28"/>
      <c r="AW136" s="13" t="e">
        <f t="shared" si="50"/>
        <v>#DIV/0!</v>
      </c>
      <c r="AX136" s="13" t="e">
        <f t="shared" si="51"/>
        <v>#DIV/0!</v>
      </c>
      <c r="AY136" s="8" t="e">
        <f t="shared" si="55"/>
        <v>#DIV/0!</v>
      </c>
      <c r="AZ136" s="8" t="e">
        <f t="shared" si="66"/>
        <v>#DIV/0!</v>
      </c>
      <c r="BA136" s="19" t="e">
        <f t="shared" si="52"/>
        <v>#DIV/0!</v>
      </c>
      <c r="BC136" s="24" t="e">
        <f t="shared" si="56"/>
        <v>#DIV/0!</v>
      </c>
      <c r="BL136" s="4">
        <f t="shared" si="67"/>
        <v>2.0492180226701815</v>
      </c>
      <c r="BM136" s="27">
        <v>112</v>
      </c>
      <c r="BN136" s="66">
        <v>108.4</v>
      </c>
      <c r="BO136" s="28">
        <f t="shared" si="57"/>
        <v>1915.5861205263764</v>
      </c>
      <c r="BP136" s="13">
        <f t="shared" si="58"/>
        <v>0</v>
      </c>
      <c r="BQ136" s="13" t="e">
        <f t="shared" si="59"/>
        <v>#DIV/0!</v>
      </c>
      <c r="BR136" s="8" t="e">
        <f t="shared" si="60"/>
        <v>#DIV/0!</v>
      </c>
      <c r="BS136" s="8">
        <f t="shared" si="68"/>
        <v>4.0095479704797192</v>
      </c>
      <c r="BT136" s="19" t="e">
        <f t="shared" si="53"/>
        <v>#DIV/0!</v>
      </c>
      <c r="BV136" s="24" t="e">
        <f t="shared" si="61"/>
        <v>#DIV/0!</v>
      </c>
      <c r="CD136" s="4">
        <f t="shared" si="69"/>
        <v>2.0492180226701815</v>
      </c>
      <c r="CE136" s="27">
        <v>112</v>
      </c>
      <c r="CF136" s="34"/>
      <c r="CG136" s="28">
        <f t="shared" si="62"/>
        <v>0</v>
      </c>
      <c r="CH136" s="13" t="e">
        <f t="shared" si="70"/>
        <v>#DIV/0!</v>
      </c>
      <c r="CI136" s="13" t="e">
        <f t="shared" si="71"/>
        <v>#DIV/0!</v>
      </c>
      <c r="CJ136" s="8" t="e">
        <f t="shared" si="63"/>
        <v>#DIV/0!</v>
      </c>
      <c r="CK136" s="8" t="e">
        <f t="shared" si="72"/>
        <v>#DIV/0!</v>
      </c>
      <c r="CL136" s="19" t="e">
        <f t="shared" si="54"/>
        <v>#DIV/0!</v>
      </c>
      <c r="CN136" s="24" t="e">
        <f t="shared" si="64"/>
        <v>#DIV/0!</v>
      </c>
    </row>
    <row r="137" spans="45:92" x14ac:dyDescent="0.3">
      <c r="AS137" s="4">
        <f t="shared" si="65"/>
        <v>2.0530784434834195</v>
      </c>
      <c r="AT137" s="27">
        <v>113</v>
      </c>
      <c r="AU137" s="63"/>
      <c r="AV137" s="28"/>
      <c r="AW137" s="13" t="e">
        <f t="shared" si="50"/>
        <v>#DIV/0!</v>
      </c>
      <c r="AX137" s="13" t="e">
        <f t="shared" si="51"/>
        <v>#DIV/0!</v>
      </c>
      <c r="AY137" s="8" t="e">
        <f t="shared" si="55"/>
        <v>#DIV/0!</v>
      </c>
      <c r="AZ137" s="8" t="e">
        <f t="shared" si="66"/>
        <v>#DIV/0!</v>
      </c>
      <c r="BA137" s="19" t="e">
        <f t="shared" si="52"/>
        <v>#DIV/0!</v>
      </c>
      <c r="BC137" s="24" t="e">
        <f t="shared" si="56"/>
        <v>#DIV/0!</v>
      </c>
      <c r="BL137" s="4">
        <f t="shared" si="67"/>
        <v>2.0530784434834195</v>
      </c>
      <c r="BM137" s="27">
        <v>113</v>
      </c>
      <c r="BN137" s="66">
        <v>108.4</v>
      </c>
      <c r="BO137" s="28">
        <f t="shared" si="57"/>
        <v>1915.5861205263764</v>
      </c>
      <c r="BP137" s="13">
        <f t="shared" si="58"/>
        <v>0</v>
      </c>
      <c r="BQ137" s="13" t="e">
        <f t="shared" si="59"/>
        <v>#DIV/0!</v>
      </c>
      <c r="BR137" s="8" t="e">
        <f t="shared" si="60"/>
        <v>#DIV/0!</v>
      </c>
      <c r="BS137" s="8">
        <f t="shared" si="68"/>
        <v>4.0095479704797192</v>
      </c>
      <c r="BT137" s="19" t="e">
        <f t="shared" si="53"/>
        <v>#DIV/0!</v>
      </c>
      <c r="BV137" s="24" t="e">
        <f t="shared" si="61"/>
        <v>#DIV/0!</v>
      </c>
      <c r="CD137" s="4">
        <f t="shared" si="69"/>
        <v>2.0530784434834195</v>
      </c>
      <c r="CE137" s="27">
        <v>113</v>
      </c>
      <c r="CF137" s="34"/>
      <c r="CG137" s="28">
        <f t="shared" si="62"/>
        <v>0</v>
      </c>
      <c r="CH137" s="13" t="e">
        <f t="shared" si="70"/>
        <v>#DIV/0!</v>
      </c>
      <c r="CI137" s="13" t="e">
        <f t="shared" si="71"/>
        <v>#DIV/0!</v>
      </c>
      <c r="CJ137" s="8" t="e">
        <f t="shared" si="63"/>
        <v>#DIV/0!</v>
      </c>
      <c r="CK137" s="8" t="e">
        <f t="shared" si="72"/>
        <v>#DIV/0!</v>
      </c>
      <c r="CL137" s="19" t="e">
        <f t="shared" si="54"/>
        <v>#DIV/0!</v>
      </c>
      <c r="CN137" s="24" t="e">
        <f t="shared" si="64"/>
        <v>#DIV/0!</v>
      </c>
    </row>
    <row r="138" spans="45:92" x14ac:dyDescent="0.3">
      <c r="AS138" s="4">
        <f t="shared" si="65"/>
        <v>2.0569048513364727</v>
      </c>
      <c r="AT138" s="27">
        <v>114</v>
      </c>
      <c r="AU138" s="63"/>
      <c r="AV138" s="28"/>
      <c r="AW138" s="13" t="e">
        <f t="shared" si="50"/>
        <v>#DIV/0!</v>
      </c>
      <c r="AX138" s="13" t="e">
        <f t="shared" si="51"/>
        <v>#DIV/0!</v>
      </c>
      <c r="AY138" s="8" t="e">
        <f t="shared" si="55"/>
        <v>#DIV/0!</v>
      </c>
      <c r="AZ138" s="8" t="e">
        <f t="shared" si="66"/>
        <v>#DIV/0!</v>
      </c>
      <c r="BA138" s="19" t="e">
        <f t="shared" si="52"/>
        <v>#DIV/0!</v>
      </c>
      <c r="BC138" s="24" t="e">
        <f t="shared" si="56"/>
        <v>#DIV/0!</v>
      </c>
      <c r="BL138" s="4">
        <f t="shared" si="67"/>
        <v>2.0569048513364727</v>
      </c>
      <c r="BM138" s="27">
        <v>114</v>
      </c>
      <c r="BN138" s="66">
        <v>108.4</v>
      </c>
      <c r="BO138" s="28">
        <f t="shared" si="57"/>
        <v>1915.5861205263764</v>
      </c>
      <c r="BP138" s="13">
        <f t="shared" si="58"/>
        <v>0</v>
      </c>
      <c r="BQ138" s="13" t="e">
        <f t="shared" si="59"/>
        <v>#DIV/0!</v>
      </c>
      <c r="BR138" s="8" t="e">
        <f t="shared" si="60"/>
        <v>#DIV/0!</v>
      </c>
      <c r="BS138" s="8">
        <f t="shared" si="68"/>
        <v>4.0095479704797192</v>
      </c>
      <c r="BT138" s="19" t="e">
        <f t="shared" si="53"/>
        <v>#DIV/0!</v>
      </c>
      <c r="BV138" s="24" t="e">
        <f t="shared" si="61"/>
        <v>#DIV/0!</v>
      </c>
      <c r="CD138" s="4">
        <f t="shared" si="69"/>
        <v>2.0569048513364727</v>
      </c>
      <c r="CE138" s="27">
        <v>114</v>
      </c>
      <c r="CF138" s="34"/>
      <c r="CG138" s="28">
        <f t="shared" si="62"/>
        <v>0</v>
      </c>
      <c r="CH138" s="13" t="e">
        <f t="shared" si="70"/>
        <v>#DIV/0!</v>
      </c>
      <c r="CI138" s="13" t="e">
        <f t="shared" si="71"/>
        <v>#DIV/0!</v>
      </c>
      <c r="CJ138" s="8" t="e">
        <f t="shared" si="63"/>
        <v>#DIV/0!</v>
      </c>
      <c r="CK138" s="8" t="e">
        <f t="shared" si="72"/>
        <v>#DIV/0!</v>
      </c>
      <c r="CL138" s="19" t="e">
        <f t="shared" si="54"/>
        <v>#DIV/0!</v>
      </c>
      <c r="CN138" s="24" t="e">
        <f t="shared" si="64"/>
        <v>#DIV/0!</v>
      </c>
    </row>
    <row r="139" spans="45:92" x14ac:dyDescent="0.3">
      <c r="AS139" s="4">
        <f t="shared" si="65"/>
        <v>2.0606978403536118</v>
      </c>
      <c r="AT139" s="27">
        <v>115</v>
      </c>
      <c r="AU139" s="63"/>
      <c r="AV139" s="28"/>
      <c r="AW139" s="13" t="e">
        <f t="shared" si="50"/>
        <v>#DIV/0!</v>
      </c>
      <c r="AX139" s="13" t="e">
        <f t="shared" si="51"/>
        <v>#DIV/0!</v>
      </c>
      <c r="AY139" s="8" t="e">
        <f t="shared" si="55"/>
        <v>#DIV/0!</v>
      </c>
      <c r="AZ139" s="8" t="e">
        <f t="shared" si="66"/>
        <v>#DIV/0!</v>
      </c>
      <c r="BA139" s="19" t="e">
        <f t="shared" si="52"/>
        <v>#DIV/0!</v>
      </c>
      <c r="BC139" s="24" t="e">
        <f t="shared" si="56"/>
        <v>#DIV/0!</v>
      </c>
      <c r="BL139" s="4">
        <f t="shared" si="67"/>
        <v>2.0606978403536118</v>
      </c>
      <c r="BM139" s="27">
        <v>115</v>
      </c>
      <c r="BN139" s="66">
        <v>108.3</v>
      </c>
      <c r="BO139" s="28">
        <f t="shared" si="57"/>
        <v>1913.818974658732</v>
      </c>
      <c r="BP139" s="13">
        <f t="shared" si="58"/>
        <v>0</v>
      </c>
      <c r="BQ139" s="13" t="e">
        <f t="shared" si="59"/>
        <v>#DIV/0!</v>
      </c>
      <c r="BR139" s="8" t="e">
        <f t="shared" si="60"/>
        <v>#DIV/0!</v>
      </c>
      <c r="BS139" s="8">
        <f t="shared" si="68"/>
        <v>3.9209141274238286</v>
      </c>
      <c r="BT139" s="19" t="e">
        <f t="shared" si="53"/>
        <v>#DIV/0!</v>
      </c>
      <c r="BV139" s="24" t="e">
        <f t="shared" si="61"/>
        <v>#DIV/0!</v>
      </c>
      <c r="CD139" s="4">
        <f t="shared" si="69"/>
        <v>2.0606978403536118</v>
      </c>
      <c r="CE139" s="27">
        <v>115</v>
      </c>
      <c r="CF139" s="34"/>
      <c r="CG139" s="28">
        <f t="shared" si="62"/>
        <v>0</v>
      </c>
      <c r="CH139" s="13" t="e">
        <f t="shared" si="70"/>
        <v>#DIV/0!</v>
      </c>
      <c r="CI139" s="13" t="e">
        <f t="shared" si="71"/>
        <v>#DIV/0!</v>
      </c>
      <c r="CJ139" s="8" t="e">
        <f t="shared" si="63"/>
        <v>#DIV/0!</v>
      </c>
      <c r="CK139" s="8" t="e">
        <f t="shared" si="72"/>
        <v>#DIV/0!</v>
      </c>
      <c r="CL139" s="19" t="e">
        <f t="shared" si="54"/>
        <v>#DIV/0!</v>
      </c>
      <c r="CN139" s="24" t="e">
        <f t="shared" si="64"/>
        <v>#DIV/0!</v>
      </c>
    </row>
    <row r="140" spans="45:92" x14ac:dyDescent="0.3">
      <c r="AS140" s="4">
        <f t="shared" si="65"/>
        <v>2.0644579892269186</v>
      </c>
      <c r="AT140" s="27">
        <v>116</v>
      </c>
      <c r="AU140" s="63"/>
      <c r="AV140" s="28"/>
      <c r="AW140" s="13" t="e">
        <f t="shared" si="50"/>
        <v>#DIV/0!</v>
      </c>
      <c r="AX140" s="13" t="e">
        <f t="shared" si="51"/>
        <v>#DIV/0!</v>
      </c>
      <c r="AY140" s="8" t="e">
        <f t="shared" si="55"/>
        <v>#DIV/0!</v>
      </c>
      <c r="AZ140" s="8" t="e">
        <f t="shared" si="66"/>
        <v>#DIV/0!</v>
      </c>
      <c r="BA140" s="19" t="e">
        <f t="shared" si="52"/>
        <v>#DIV/0!</v>
      </c>
      <c r="BC140" s="24" t="e">
        <f t="shared" si="56"/>
        <v>#DIV/0!</v>
      </c>
      <c r="BL140" s="4">
        <f t="shared" si="67"/>
        <v>2.0644579892269186</v>
      </c>
      <c r="BM140" s="27">
        <v>116</v>
      </c>
      <c r="BN140" s="66">
        <v>108.3</v>
      </c>
      <c r="BO140" s="28">
        <f t="shared" si="57"/>
        <v>1913.818974658732</v>
      </c>
      <c r="BP140" s="13">
        <f t="shared" si="58"/>
        <v>0</v>
      </c>
      <c r="BQ140" s="13" t="e">
        <f t="shared" si="59"/>
        <v>#DIV/0!</v>
      </c>
      <c r="BR140" s="8" t="e">
        <f t="shared" si="60"/>
        <v>#DIV/0!</v>
      </c>
      <c r="BS140" s="8">
        <f t="shared" si="68"/>
        <v>3.9209141274238286</v>
      </c>
      <c r="BT140" s="19" t="e">
        <f t="shared" si="53"/>
        <v>#DIV/0!</v>
      </c>
      <c r="BV140" s="24" t="e">
        <f t="shared" si="61"/>
        <v>#DIV/0!</v>
      </c>
      <c r="CD140" s="4">
        <f t="shared" si="69"/>
        <v>2.0644579892269186</v>
      </c>
      <c r="CE140" s="27">
        <v>116</v>
      </c>
      <c r="CF140" s="34"/>
      <c r="CG140" s="28">
        <f t="shared" si="62"/>
        <v>0</v>
      </c>
      <c r="CH140" s="13" t="e">
        <f t="shared" si="70"/>
        <v>#DIV/0!</v>
      </c>
      <c r="CI140" s="13" t="e">
        <f t="shared" si="71"/>
        <v>#DIV/0!</v>
      </c>
      <c r="CJ140" s="8" t="e">
        <f t="shared" si="63"/>
        <v>#DIV/0!</v>
      </c>
      <c r="CK140" s="8" t="e">
        <f t="shared" si="72"/>
        <v>#DIV/0!</v>
      </c>
      <c r="CL140" s="19" t="e">
        <f t="shared" si="54"/>
        <v>#DIV/0!</v>
      </c>
      <c r="CN140" s="24" t="e">
        <f t="shared" si="64"/>
        <v>#DIV/0!</v>
      </c>
    </row>
    <row r="141" spans="45:92" x14ac:dyDescent="0.3">
      <c r="AS141" s="4">
        <f t="shared" si="65"/>
        <v>2.0681858617461617</v>
      </c>
      <c r="AT141" s="27">
        <v>117</v>
      </c>
      <c r="AU141" s="63"/>
      <c r="AV141" s="28"/>
      <c r="AW141" s="13" t="e">
        <f t="shared" si="50"/>
        <v>#DIV/0!</v>
      </c>
      <c r="AX141" s="13" t="e">
        <f t="shared" si="51"/>
        <v>#DIV/0!</v>
      </c>
      <c r="AY141" s="8" t="e">
        <f t="shared" si="55"/>
        <v>#DIV/0!</v>
      </c>
      <c r="AZ141" s="8" t="e">
        <f t="shared" si="66"/>
        <v>#DIV/0!</v>
      </c>
      <c r="BA141" s="19" t="e">
        <f t="shared" si="52"/>
        <v>#DIV/0!</v>
      </c>
      <c r="BC141" s="24" t="e">
        <f t="shared" si="56"/>
        <v>#DIV/0!</v>
      </c>
      <c r="BL141" s="4">
        <f t="shared" si="67"/>
        <v>2.0681858617461617</v>
      </c>
      <c r="BM141" s="27">
        <v>117</v>
      </c>
      <c r="BN141" s="66">
        <v>108.3</v>
      </c>
      <c r="BO141" s="28">
        <f t="shared" si="57"/>
        <v>1913.818974658732</v>
      </c>
      <c r="BP141" s="13">
        <f t="shared" si="58"/>
        <v>0</v>
      </c>
      <c r="BQ141" s="13" t="e">
        <f t="shared" si="59"/>
        <v>#DIV/0!</v>
      </c>
      <c r="BR141" s="8" t="e">
        <f t="shared" si="60"/>
        <v>#DIV/0!</v>
      </c>
      <c r="BS141" s="8">
        <f t="shared" si="68"/>
        <v>3.9209141274238286</v>
      </c>
      <c r="BT141" s="19" t="e">
        <f t="shared" si="53"/>
        <v>#DIV/0!</v>
      </c>
      <c r="BV141" s="24" t="e">
        <f t="shared" si="61"/>
        <v>#DIV/0!</v>
      </c>
      <c r="CD141" s="4">
        <f t="shared" si="69"/>
        <v>2.0681858617461617</v>
      </c>
      <c r="CE141" s="27">
        <v>117</v>
      </c>
      <c r="CF141" s="34"/>
      <c r="CG141" s="28">
        <f t="shared" si="62"/>
        <v>0</v>
      </c>
      <c r="CH141" s="13" t="e">
        <f t="shared" si="70"/>
        <v>#DIV/0!</v>
      </c>
      <c r="CI141" s="13" t="e">
        <f t="shared" si="71"/>
        <v>#DIV/0!</v>
      </c>
      <c r="CJ141" s="8" t="e">
        <f t="shared" si="63"/>
        <v>#DIV/0!</v>
      </c>
      <c r="CK141" s="8" t="e">
        <f t="shared" si="72"/>
        <v>#DIV/0!</v>
      </c>
      <c r="CL141" s="19" t="e">
        <f t="shared" si="54"/>
        <v>#DIV/0!</v>
      </c>
      <c r="CN141" s="24" t="e">
        <f t="shared" si="64"/>
        <v>#DIV/0!</v>
      </c>
    </row>
    <row r="142" spans="45:92" x14ac:dyDescent="0.3">
      <c r="AS142" s="4">
        <f t="shared" si="65"/>
        <v>2.0718820073061255</v>
      </c>
      <c r="AT142" s="27">
        <v>118</v>
      </c>
      <c r="AU142" s="63"/>
      <c r="AV142" s="28"/>
      <c r="AW142" s="13" t="e">
        <f t="shared" si="50"/>
        <v>#DIV/0!</v>
      </c>
      <c r="AX142" s="13" t="e">
        <f t="shared" si="51"/>
        <v>#DIV/0!</v>
      </c>
      <c r="AY142" s="8" t="e">
        <f t="shared" si="55"/>
        <v>#DIV/0!</v>
      </c>
      <c r="AZ142" s="8" t="e">
        <f t="shared" si="66"/>
        <v>#DIV/0!</v>
      </c>
      <c r="BA142" s="19" t="e">
        <f t="shared" si="52"/>
        <v>#DIV/0!</v>
      </c>
      <c r="BC142" s="24" t="e">
        <f t="shared" si="56"/>
        <v>#DIV/0!</v>
      </c>
      <c r="BL142" s="4">
        <f t="shared" si="67"/>
        <v>2.0718820073061255</v>
      </c>
      <c r="BM142" s="27">
        <v>118</v>
      </c>
      <c r="BN142" s="66">
        <v>108.3</v>
      </c>
      <c r="BO142" s="28">
        <f t="shared" si="57"/>
        <v>1913.818974658732</v>
      </c>
      <c r="BP142" s="13">
        <f t="shared" si="58"/>
        <v>0</v>
      </c>
      <c r="BQ142" s="13" t="e">
        <f t="shared" si="59"/>
        <v>#DIV/0!</v>
      </c>
      <c r="BR142" s="8" t="e">
        <f t="shared" si="60"/>
        <v>#DIV/0!</v>
      </c>
      <c r="BS142" s="8">
        <f t="shared" si="68"/>
        <v>3.9209141274238286</v>
      </c>
      <c r="BT142" s="19" t="e">
        <f t="shared" si="53"/>
        <v>#DIV/0!</v>
      </c>
      <c r="BV142" s="24" t="e">
        <f t="shared" si="61"/>
        <v>#DIV/0!</v>
      </c>
      <c r="CD142" s="4">
        <f t="shared" si="69"/>
        <v>2.0718820073061255</v>
      </c>
      <c r="CE142" s="27">
        <v>118</v>
      </c>
      <c r="CF142" s="34"/>
      <c r="CG142" s="28">
        <f t="shared" si="62"/>
        <v>0</v>
      </c>
      <c r="CH142" s="13" t="e">
        <f t="shared" si="70"/>
        <v>#DIV/0!</v>
      </c>
      <c r="CI142" s="13" t="e">
        <f t="shared" si="71"/>
        <v>#DIV/0!</v>
      </c>
      <c r="CJ142" s="8" t="e">
        <f t="shared" si="63"/>
        <v>#DIV/0!</v>
      </c>
      <c r="CK142" s="8" t="e">
        <f t="shared" si="72"/>
        <v>#DIV/0!</v>
      </c>
      <c r="CL142" s="19" t="e">
        <f t="shared" si="54"/>
        <v>#DIV/0!</v>
      </c>
      <c r="CN142" s="24" t="e">
        <f t="shared" si="64"/>
        <v>#DIV/0!</v>
      </c>
    </row>
    <row r="143" spans="45:92" x14ac:dyDescent="0.3">
      <c r="AS143" s="4">
        <f t="shared" si="65"/>
        <v>2.0755469613925306</v>
      </c>
      <c r="AT143" s="27">
        <v>119</v>
      </c>
      <c r="AU143" s="63"/>
      <c r="AV143" s="28"/>
      <c r="AW143" s="13" t="e">
        <f t="shared" si="50"/>
        <v>#DIV/0!</v>
      </c>
      <c r="AX143" s="13" t="e">
        <f t="shared" si="51"/>
        <v>#DIV/0!</v>
      </c>
      <c r="AY143" s="8" t="e">
        <f t="shared" si="55"/>
        <v>#DIV/0!</v>
      </c>
      <c r="AZ143" s="8" t="e">
        <f t="shared" si="66"/>
        <v>#DIV/0!</v>
      </c>
      <c r="BA143" s="19" t="e">
        <f t="shared" si="52"/>
        <v>#DIV/0!</v>
      </c>
      <c r="BC143" s="24" t="e">
        <f t="shared" si="56"/>
        <v>#DIV/0!</v>
      </c>
      <c r="BL143" s="4">
        <f t="shared" si="67"/>
        <v>2.0755469613925306</v>
      </c>
      <c r="BM143" s="27">
        <v>119</v>
      </c>
      <c r="BN143" s="66">
        <v>108.2</v>
      </c>
      <c r="BO143" s="28">
        <f t="shared" si="57"/>
        <v>1912.0518287910877</v>
      </c>
      <c r="BP143" s="13">
        <f t="shared" si="58"/>
        <v>0</v>
      </c>
      <c r="BQ143" s="13" t="e">
        <f t="shared" si="59"/>
        <v>#DIV/0!</v>
      </c>
      <c r="BR143" s="8" t="e">
        <f t="shared" si="60"/>
        <v>#DIV/0!</v>
      </c>
      <c r="BS143" s="8">
        <f t="shared" si="68"/>
        <v>3.8321164510166468</v>
      </c>
      <c r="BT143" s="19" t="e">
        <f t="shared" si="53"/>
        <v>#DIV/0!</v>
      </c>
      <c r="BV143" s="24" t="e">
        <f t="shared" si="61"/>
        <v>#DIV/0!</v>
      </c>
      <c r="CD143" s="4">
        <f t="shared" si="69"/>
        <v>2.0755469613925306</v>
      </c>
      <c r="CE143" s="27">
        <v>119</v>
      </c>
      <c r="CF143" s="34"/>
      <c r="CG143" s="28">
        <f t="shared" si="62"/>
        <v>0</v>
      </c>
      <c r="CH143" s="13" t="e">
        <f t="shared" si="70"/>
        <v>#DIV/0!</v>
      </c>
      <c r="CI143" s="13" t="e">
        <f t="shared" si="71"/>
        <v>#DIV/0!</v>
      </c>
      <c r="CJ143" s="8" t="e">
        <f t="shared" si="63"/>
        <v>#DIV/0!</v>
      </c>
      <c r="CK143" s="8" t="e">
        <f t="shared" si="72"/>
        <v>#DIV/0!</v>
      </c>
      <c r="CL143" s="19" t="e">
        <f t="shared" si="54"/>
        <v>#DIV/0!</v>
      </c>
      <c r="CN143" s="24" t="e">
        <f t="shared" si="64"/>
        <v>#DIV/0!</v>
      </c>
    </row>
    <row r="144" spans="45:92" x14ac:dyDescent="0.3">
      <c r="AS144" s="68">
        <f t="shared" si="65"/>
        <v>2.0791812460476247</v>
      </c>
      <c r="AT144" s="29">
        <v>120</v>
      </c>
      <c r="AU144" s="64"/>
      <c r="AV144" s="30"/>
      <c r="AW144" s="31" t="e">
        <f t="shared" si="50"/>
        <v>#DIV/0!</v>
      </c>
      <c r="AX144" s="31" t="e">
        <f t="shared" si="51"/>
        <v>#DIV/0!</v>
      </c>
      <c r="AY144" s="32" t="e">
        <f t="shared" si="55"/>
        <v>#DIV/0!</v>
      </c>
      <c r="AZ144" s="32" t="e">
        <f t="shared" si="66"/>
        <v>#DIV/0!</v>
      </c>
      <c r="BA144" s="33" t="e">
        <f t="shared" si="52"/>
        <v>#DIV/0!</v>
      </c>
      <c r="BC144" s="24" t="e">
        <f t="shared" si="56"/>
        <v>#DIV/0!</v>
      </c>
      <c r="BL144" s="68">
        <f t="shared" si="67"/>
        <v>2.0791812460476247</v>
      </c>
      <c r="BM144" s="29">
        <v>120</v>
      </c>
      <c r="BN144" s="65">
        <v>108.2</v>
      </c>
      <c r="BO144" s="30">
        <f t="shared" si="57"/>
        <v>1912.0518287910877</v>
      </c>
      <c r="BP144" s="31">
        <f t="shared" si="58"/>
        <v>0</v>
      </c>
      <c r="BQ144" s="31" t="e">
        <f t="shared" si="59"/>
        <v>#DIV/0!</v>
      </c>
      <c r="BR144" s="32" t="e">
        <f t="shared" si="60"/>
        <v>#DIV/0!</v>
      </c>
      <c r="BS144" s="32">
        <f t="shared" si="68"/>
        <v>3.8321164510166468</v>
      </c>
      <c r="BT144" s="33" t="e">
        <f t="shared" si="53"/>
        <v>#DIV/0!</v>
      </c>
      <c r="BV144" s="24" t="e">
        <f t="shared" si="61"/>
        <v>#DIV/0!</v>
      </c>
      <c r="CD144" s="68">
        <f t="shared" si="69"/>
        <v>2.0791812460476247</v>
      </c>
      <c r="CE144" s="29">
        <v>120</v>
      </c>
      <c r="CF144" s="67"/>
      <c r="CG144" s="28">
        <f t="shared" si="62"/>
        <v>0</v>
      </c>
      <c r="CH144" s="31" t="e">
        <f t="shared" si="70"/>
        <v>#DIV/0!</v>
      </c>
      <c r="CI144" s="31" t="e">
        <f t="shared" si="71"/>
        <v>#DIV/0!</v>
      </c>
      <c r="CJ144" s="32" t="e">
        <f t="shared" si="63"/>
        <v>#DIV/0!</v>
      </c>
      <c r="CK144" s="32" t="e">
        <f t="shared" si="72"/>
        <v>#DIV/0!</v>
      </c>
      <c r="CL144" s="33" t="e">
        <f t="shared" si="54"/>
        <v>#DIV/0!</v>
      </c>
      <c r="CN144" s="24" t="e">
        <f t="shared" si="64"/>
        <v>#DIV/0!</v>
      </c>
    </row>
    <row r="145" spans="45:92" x14ac:dyDescent="0.3">
      <c r="AS145" s="4">
        <f t="shared" si="65"/>
        <v>2.0827853703164503</v>
      </c>
      <c r="AT145" s="27">
        <v>121</v>
      </c>
      <c r="AU145" s="63"/>
      <c r="AV145" s="28"/>
      <c r="AW145" s="13" t="e">
        <f t="shared" si="50"/>
        <v>#DIV/0!</v>
      </c>
      <c r="AX145" s="13" t="e">
        <f t="shared" si="51"/>
        <v>#DIV/0!</v>
      </c>
      <c r="AY145" s="8" t="e">
        <f t="shared" si="55"/>
        <v>#DIV/0!</v>
      </c>
      <c r="AZ145" s="8" t="e">
        <f t="shared" si="66"/>
        <v>#DIV/0!</v>
      </c>
      <c r="BA145" s="19" t="e">
        <f t="shared" si="52"/>
        <v>#DIV/0!</v>
      </c>
      <c r="BC145" s="24" t="e">
        <f t="shared" si="56"/>
        <v>#DIV/0!</v>
      </c>
      <c r="BL145" s="4">
        <f t="shared" si="67"/>
        <v>2.0827853703164503</v>
      </c>
      <c r="BM145" s="27">
        <v>121</v>
      </c>
      <c r="BN145" s="66">
        <v>108.2</v>
      </c>
      <c r="BO145" s="28">
        <f t="shared" si="57"/>
        <v>1912.0518287910877</v>
      </c>
      <c r="BP145" s="13">
        <f t="shared" si="58"/>
        <v>0</v>
      </c>
      <c r="BQ145" s="13" t="e">
        <f t="shared" si="59"/>
        <v>#DIV/0!</v>
      </c>
      <c r="BR145" s="8" t="e">
        <f t="shared" si="60"/>
        <v>#DIV/0!</v>
      </c>
      <c r="BS145" s="8">
        <f t="shared" si="68"/>
        <v>3.8321164510166468</v>
      </c>
      <c r="BT145" s="19" t="e">
        <f t="shared" si="53"/>
        <v>#DIV/0!</v>
      </c>
      <c r="BV145" s="24" t="e">
        <f t="shared" si="61"/>
        <v>#DIV/0!</v>
      </c>
      <c r="CD145" s="4">
        <f t="shared" si="69"/>
        <v>2.0827853703164503</v>
      </c>
      <c r="CE145" s="27">
        <v>121</v>
      </c>
      <c r="CF145" s="34"/>
      <c r="CG145" s="28">
        <f t="shared" si="62"/>
        <v>0</v>
      </c>
      <c r="CH145" s="13" t="e">
        <f t="shared" si="70"/>
        <v>#DIV/0!</v>
      </c>
      <c r="CI145" s="13" t="e">
        <f t="shared" si="71"/>
        <v>#DIV/0!</v>
      </c>
      <c r="CJ145" s="8" t="e">
        <f t="shared" si="63"/>
        <v>#DIV/0!</v>
      </c>
      <c r="CK145" s="8" t="e">
        <f t="shared" si="72"/>
        <v>#DIV/0!</v>
      </c>
      <c r="CL145" s="19" t="e">
        <f t="shared" si="54"/>
        <v>#DIV/0!</v>
      </c>
      <c r="CN145" s="24" t="e">
        <f t="shared" si="64"/>
        <v>#DIV/0!</v>
      </c>
    </row>
    <row r="146" spans="45:92" x14ac:dyDescent="0.3">
      <c r="AS146" s="4">
        <f t="shared" si="65"/>
        <v>2.0863598306747484</v>
      </c>
      <c r="AT146" s="27">
        <v>122</v>
      </c>
      <c r="AU146" s="63"/>
      <c r="AV146" s="28"/>
      <c r="AW146" s="13" t="e">
        <f t="shared" si="50"/>
        <v>#DIV/0!</v>
      </c>
      <c r="AX146" s="13" t="e">
        <f t="shared" si="51"/>
        <v>#DIV/0!</v>
      </c>
      <c r="AY146" s="8" t="e">
        <f t="shared" si="55"/>
        <v>#DIV/0!</v>
      </c>
      <c r="AZ146" s="8" t="e">
        <f t="shared" si="66"/>
        <v>#DIV/0!</v>
      </c>
      <c r="BA146" s="19" t="e">
        <f t="shared" si="52"/>
        <v>#DIV/0!</v>
      </c>
      <c r="BC146" s="24" t="e">
        <f t="shared" si="56"/>
        <v>#DIV/0!</v>
      </c>
      <c r="BL146" s="4">
        <f t="shared" si="67"/>
        <v>2.0863598306747484</v>
      </c>
      <c r="BM146" s="27">
        <v>122</v>
      </c>
      <c r="BN146" s="66">
        <v>108.2</v>
      </c>
      <c r="BO146" s="28">
        <f t="shared" si="57"/>
        <v>1912.0518287910877</v>
      </c>
      <c r="BP146" s="13">
        <f t="shared" si="58"/>
        <v>0</v>
      </c>
      <c r="BQ146" s="13" t="e">
        <f t="shared" si="59"/>
        <v>#DIV/0!</v>
      </c>
      <c r="BR146" s="8" t="e">
        <f t="shared" si="60"/>
        <v>#DIV/0!</v>
      </c>
      <c r="BS146" s="8">
        <f t="shared" si="68"/>
        <v>3.8321164510166468</v>
      </c>
      <c r="BT146" s="19" t="e">
        <f t="shared" si="53"/>
        <v>#DIV/0!</v>
      </c>
      <c r="BV146" s="24" t="e">
        <f t="shared" si="61"/>
        <v>#DIV/0!</v>
      </c>
      <c r="CD146" s="4">
        <f t="shared" si="69"/>
        <v>2.0863598306747484</v>
      </c>
      <c r="CE146" s="27">
        <v>122</v>
      </c>
      <c r="CF146" s="34"/>
      <c r="CG146" s="28">
        <f t="shared" si="62"/>
        <v>0</v>
      </c>
      <c r="CH146" s="13" t="e">
        <f t="shared" si="70"/>
        <v>#DIV/0!</v>
      </c>
      <c r="CI146" s="13" t="e">
        <f t="shared" si="71"/>
        <v>#DIV/0!</v>
      </c>
      <c r="CJ146" s="8" t="e">
        <f t="shared" si="63"/>
        <v>#DIV/0!</v>
      </c>
      <c r="CK146" s="8" t="e">
        <f t="shared" si="72"/>
        <v>#DIV/0!</v>
      </c>
      <c r="CL146" s="19" t="e">
        <f t="shared" si="54"/>
        <v>#DIV/0!</v>
      </c>
      <c r="CN146" s="24" t="e">
        <f t="shared" si="64"/>
        <v>#DIV/0!</v>
      </c>
    </row>
    <row r="147" spans="45:92" x14ac:dyDescent="0.3">
      <c r="AS147" s="4">
        <f t="shared" si="65"/>
        <v>2.0899051114393981</v>
      </c>
      <c r="AT147" s="27">
        <v>123</v>
      </c>
      <c r="AU147" s="63"/>
      <c r="AV147" s="28"/>
      <c r="AW147" s="13" t="e">
        <f t="shared" si="50"/>
        <v>#DIV/0!</v>
      </c>
      <c r="AX147" s="13" t="e">
        <f t="shared" si="51"/>
        <v>#DIV/0!</v>
      </c>
      <c r="AY147" s="8" t="e">
        <f t="shared" si="55"/>
        <v>#DIV/0!</v>
      </c>
      <c r="AZ147" s="8" t="e">
        <f t="shared" si="66"/>
        <v>#DIV/0!</v>
      </c>
      <c r="BA147" s="19" t="e">
        <f t="shared" si="52"/>
        <v>#DIV/0!</v>
      </c>
      <c r="BC147" s="24" t="e">
        <f t="shared" si="56"/>
        <v>#DIV/0!</v>
      </c>
      <c r="BL147" s="4">
        <f t="shared" si="67"/>
        <v>2.0899051114393981</v>
      </c>
      <c r="BM147" s="27">
        <v>123</v>
      </c>
      <c r="BN147" s="66">
        <v>108.2</v>
      </c>
      <c r="BO147" s="28">
        <f t="shared" si="57"/>
        <v>1912.0518287910877</v>
      </c>
      <c r="BP147" s="13">
        <f t="shared" si="58"/>
        <v>0</v>
      </c>
      <c r="BQ147" s="13" t="e">
        <f t="shared" si="59"/>
        <v>#DIV/0!</v>
      </c>
      <c r="BR147" s="8" t="e">
        <f t="shared" si="60"/>
        <v>#DIV/0!</v>
      </c>
      <c r="BS147" s="8">
        <f t="shared" si="68"/>
        <v>3.8321164510166468</v>
      </c>
      <c r="BT147" s="19" t="e">
        <f t="shared" si="53"/>
        <v>#DIV/0!</v>
      </c>
      <c r="BV147" s="24" t="e">
        <f t="shared" si="61"/>
        <v>#DIV/0!</v>
      </c>
      <c r="CD147" s="4">
        <f t="shared" si="69"/>
        <v>2.0899051114393981</v>
      </c>
      <c r="CE147" s="27">
        <v>123</v>
      </c>
      <c r="CF147" s="34"/>
      <c r="CG147" s="28">
        <f t="shared" si="62"/>
        <v>0</v>
      </c>
      <c r="CH147" s="13" t="e">
        <f t="shared" si="70"/>
        <v>#DIV/0!</v>
      </c>
      <c r="CI147" s="13" t="e">
        <f t="shared" si="71"/>
        <v>#DIV/0!</v>
      </c>
      <c r="CJ147" s="8" t="e">
        <f t="shared" si="63"/>
        <v>#DIV/0!</v>
      </c>
      <c r="CK147" s="8" t="e">
        <f t="shared" si="72"/>
        <v>#DIV/0!</v>
      </c>
      <c r="CL147" s="19" t="e">
        <f t="shared" si="54"/>
        <v>#DIV/0!</v>
      </c>
      <c r="CN147" s="24" t="e">
        <f t="shared" si="64"/>
        <v>#DIV/0!</v>
      </c>
    </row>
    <row r="148" spans="45:92" x14ac:dyDescent="0.3">
      <c r="AS148" s="4">
        <f t="shared" si="65"/>
        <v>2.0934216851622351</v>
      </c>
      <c r="AT148" s="27">
        <v>124</v>
      </c>
      <c r="AU148" s="63"/>
      <c r="AV148" s="28"/>
      <c r="AW148" s="13" t="e">
        <f t="shared" si="50"/>
        <v>#DIV/0!</v>
      </c>
      <c r="AX148" s="13" t="e">
        <f t="shared" si="51"/>
        <v>#DIV/0!</v>
      </c>
      <c r="AY148" s="8" t="e">
        <f t="shared" si="55"/>
        <v>#DIV/0!</v>
      </c>
      <c r="AZ148" s="8" t="e">
        <f t="shared" si="66"/>
        <v>#DIV/0!</v>
      </c>
      <c r="BA148" s="19" t="e">
        <f t="shared" si="52"/>
        <v>#DIV/0!</v>
      </c>
      <c r="BC148" s="24" t="e">
        <f t="shared" si="56"/>
        <v>#DIV/0!</v>
      </c>
      <c r="BL148" s="4">
        <f t="shared" si="67"/>
        <v>2.0934216851622351</v>
      </c>
      <c r="BM148" s="27">
        <v>124</v>
      </c>
      <c r="BN148" s="66">
        <v>108.2</v>
      </c>
      <c r="BO148" s="28">
        <f t="shared" si="57"/>
        <v>1912.0518287910877</v>
      </c>
      <c r="BP148" s="13">
        <f t="shared" si="58"/>
        <v>0</v>
      </c>
      <c r="BQ148" s="13" t="e">
        <f t="shared" si="59"/>
        <v>#DIV/0!</v>
      </c>
      <c r="BR148" s="8" t="e">
        <f t="shared" si="60"/>
        <v>#DIV/0!</v>
      </c>
      <c r="BS148" s="8">
        <f t="shared" si="68"/>
        <v>3.8321164510166468</v>
      </c>
      <c r="BT148" s="19" t="e">
        <f t="shared" si="53"/>
        <v>#DIV/0!</v>
      </c>
      <c r="BV148" s="24" t="e">
        <f t="shared" si="61"/>
        <v>#DIV/0!</v>
      </c>
      <c r="CD148" s="4">
        <f t="shared" si="69"/>
        <v>2.0934216851622351</v>
      </c>
      <c r="CE148" s="27">
        <v>124</v>
      </c>
      <c r="CF148" s="34"/>
      <c r="CG148" s="28">
        <f t="shared" si="62"/>
        <v>0</v>
      </c>
      <c r="CH148" s="13" t="e">
        <f t="shared" si="70"/>
        <v>#DIV/0!</v>
      </c>
      <c r="CI148" s="13" t="e">
        <f t="shared" si="71"/>
        <v>#DIV/0!</v>
      </c>
      <c r="CJ148" s="8" t="e">
        <f t="shared" si="63"/>
        <v>#DIV/0!</v>
      </c>
      <c r="CK148" s="8" t="e">
        <f t="shared" si="72"/>
        <v>#DIV/0!</v>
      </c>
      <c r="CL148" s="19" t="e">
        <f t="shared" si="54"/>
        <v>#DIV/0!</v>
      </c>
      <c r="CN148" s="24" t="e">
        <f t="shared" si="64"/>
        <v>#DIV/0!</v>
      </c>
    </row>
    <row r="149" spans="45:92" x14ac:dyDescent="0.3">
      <c r="AS149" s="4">
        <f t="shared" si="65"/>
        <v>2.0969100130080562</v>
      </c>
      <c r="AT149" s="27">
        <v>125</v>
      </c>
      <c r="AU149" s="63"/>
      <c r="AV149" s="28"/>
      <c r="AW149" s="13" t="e">
        <f t="shared" si="50"/>
        <v>#DIV/0!</v>
      </c>
      <c r="AX149" s="13" t="e">
        <f t="shared" si="51"/>
        <v>#DIV/0!</v>
      </c>
      <c r="AY149" s="8" t="e">
        <f t="shared" si="55"/>
        <v>#DIV/0!</v>
      </c>
      <c r="AZ149" s="8" t="e">
        <f t="shared" si="66"/>
        <v>#DIV/0!</v>
      </c>
      <c r="BA149" s="19" t="e">
        <f t="shared" si="52"/>
        <v>#DIV/0!</v>
      </c>
      <c r="BC149" s="24" t="e">
        <f t="shared" si="56"/>
        <v>#DIV/0!</v>
      </c>
      <c r="BL149" s="4">
        <f t="shared" si="67"/>
        <v>2.0969100130080562</v>
      </c>
      <c r="BM149" s="27">
        <v>125</v>
      </c>
      <c r="BN149" s="66">
        <v>108.1</v>
      </c>
      <c r="BO149" s="28">
        <f t="shared" si="57"/>
        <v>1910.2846829234436</v>
      </c>
      <c r="BP149" s="13">
        <f t="shared" si="58"/>
        <v>0</v>
      </c>
      <c r="BQ149" s="13" t="e">
        <f t="shared" si="59"/>
        <v>#DIV/0!</v>
      </c>
      <c r="BR149" s="8" t="e">
        <f t="shared" si="60"/>
        <v>#DIV/0!</v>
      </c>
      <c r="BS149" s="8">
        <f t="shared" si="68"/>
        <v>3.7431544865864983</v>
      </c>
      <c r="BT149" s="19" t="e">
        <f t="shared" si="53"/>
        <v>#DIV/0!</v>
      </c>
      <c r="BV149" s="24" t="e">
        <f t="shared" si="61"/>
        <v>#DIV/0!</v>
      </c>
      <c r="CD149" s="4">
        <f t="shared" si="69"/>
        <v>2.0969100130080562</v>
      </c>
      <c r="CE149" s="27">
        <v>125</v>
      </c>
      <c r="CF149" s="34"/>
      <c r="CG149" s="28">
        <f t="shared" si="62"/>
        <v>0</v>
      </c>
      <c r="CH149" s="13" t="e">
        <f t="shared" si="70"/>
        <v>#DIV/0!</v>
      </c>
      <c r="CI149" s="13" t="e">
        <f t="shared" si="71"/>
        <v>#DIV/0!</v>
      </c>
      <c r="CJ149" s="8" t="e">
        <f t="shared" si="63"/>
        <v>#DIV/0!</v>
      </c>
      <c r="CK149" s="8" t="e">
        <f t="shared" si="72"/>
        <v>#DIV/0!</v>
      </c>
      <c r="CL149" s="19" t="e">
        <f t="shared" si="54"/>
        <v>#DIV/0!</v>
      </c>
      <c r="CN149" s="24" t="e">
        <f t="shared" si="64"/>
        <v>#DIV/0!</v>
      </c>
    </row>
    <row r="150" spans="45:92" x14ac:dyDescent="0.3">
      <c r="AS150" s="4">
        <f t="shared" si="65"/>
        <v>2.1003705451175629</v>
      </c>
      <c r="AT150" s="27">
        <v>126</v>
      </c>
      <c r="AU150" s="63"/>
      <c r="AV150" s="28"/>
      <c r="AW150" s="13" t="e">
        <f t="shared" si="50"/>
        <v>#DIV/0!</v>
      </c>
      <c r="AX150" s="13" t="e">
        <f t="shared" si="51"/>
        <v>#DIV/0!</v>
      </c>
      <c r="AY150" s="8" t="e">
        <f t="shared" si="55"/>
        <v>#DIV/0!</v>
      </c>
      <c r="AZ150" s="8" t="e">
        <f t="shared" si="66"/>
        <v>#DIV/0!</v>
      </c>
      <c r="BA150" s="19" t="e">
        <f t="shared" si="52"/>
        <v>#DIV/0!</v>
      </c>
      <c r="BC150" s="24" t="e">
        <f t="shared" si="56"/>
        <v>#DIV/0!</v>
      </c>
      <c r="BL150" s="4">
        <f t="shared" si="67"/>
        <v>2.1003705451175629</v>
      </c>
      <c r="BM150" s="27">
        <v>126</v>
      </c>
      <c r="BN150" s="66">
        <v>108.1</v>
      </c>
      <c r="BO150" s="28">
        <f t="shared" si="57"/>
        <v>1910.2846829234436</v>
      </c>
      <c r="BP150" s="13">
        <f t="shared" si="58"/>
        <v>0</v>
      </c>
      <c r="BQ150" s="13" t="e">
        <f t="shared" si="59"/>
        <v>#DIV/0!</v>
      </c>
      <c r="BR150" s="8" t="e">
        <f t="shared" si="60"/>
        <v>#DIV/0!</v>
      </c>
      <c r="BS150" s="8">
        <f t="shared" si="68"/>
        <v>3.7431544865864983</v>
      </c>
      <c r="BT150" s="19" t="e">
        <f t="shared" si="53"/>
        <v>#DIV/0!</v>
      </c>
      <c r="BV150" s="24" t="e">
        <f t="shared" si="61"/>
        <v>#DIV/0!</v>
      </c>
      <c r="CD150" s="4">
        <f t="shared" si="69"/>
        <v>2.1003705451175629</v>
      </c>
      <c r="CE150" s="27">
        <v>126</v>
      </c>
      <c r="CF150" s="34"/>
      <c r="CG150" s="28">
        <f t="shared" si="62"/>
        <v>0</v>
      </c>
      <c r="CH150" s="13" t="e">
        <f t="shared" si="70"/>
        <v>#DIV/0!</v>
      </c>
      <c r="CI150" s="13" t="e">
        <f t="shared" si="71"/>
        <v>#DIV/0!</v>
      </c>
      <c r="CJ150" s="8" t="e">
        <f t="shared" si="63"/>
        <v>#DIV/0!</v>
      </c>
      <c r="CK150" s="8" t="e">
        <f t="shared" si="72"/>
        <v>#DIV/0!</v>
      </c>
      <c r="CL150" s="19" t="e">
        <f t="shared" si="54"/>
        <v>#DIV/0!</v>
      </c>
      <c r="CN150" s="24" t="e">
        <f t="shared" si="64"/>
        <v>#DIV/0!</v>
      </c>
    </row>
    <row r="151" spans="45:92" x14ac:dyDescent="0.3">
      <c r="AS151" s="4">
        <f t="shared" si="65"/>
        <v>2.1038037209559568</v>
      </c>
      <c r="AT151" s="27">
        <v>127</v>
      </c>
      <c r="AU151" s="63"/>
      <c r="AV151" s="28"/>
      <c r="AW151" s="13" t="e">
        <f t="shared" si="50"/>
        <v>#DIV/0!</v>
      </c>
      <c r="AX151" s="13" t="e">
        <f t="shared" si="51"/>
        <v>#DIV/0!</v>
      </c>
      <c r="AY151" s="8" t="e">
        <f t="shared" si="55"/>
        <v>#DIV/0!</v>
      </c>
      <c r="AZ151" s="8" t="e">
        <f t="shared" si="66"/>
        <v>#DIV/0!</v>
      </c>
      <c r="BA151" s="19" t="e">
        <f t="shared" si="52"/>
        <v>#DIV/0!</v>
      </c>
      <c r="BC151" s="24" t="e">
        <f t="shared" si="56"/>
        <v>#DIV/0!</v>
      </c>
      <c r="BL151" s="4">
        <f t="shared" si="67"/>
        <v>2.1038037209559568</v>
      </c>
      <c r="BM151" s="27">
        <v>127</v>
      </c>
      <c r="BN151" s="66">
        <v>108.1</v>
      </c>
      <c r="BO151" s="28">
        <f t="shared" si="57"/>
        <v>1910.2846829234436</v>
      </c>
      <c r="BP151" s="13">
        <f t="shared" si="58"/>
        <v>0</v>
      </c>
      <c r="BQ151" s="13" t="e">
        <f t="shared" si="59"/>
        <v>#DIV/0!</v>
      </c>
      <c r="BR151" s="8" t="e">
        <f t="shared" si="60"/>
        <v>#DIV/0!</v>
      </c>
      <c r="BS151" s="8">
        <f t="shared" si="68"/>
        <v>3.7431544865864983</v>
      </c>
      <c r="BT151" s="19" t="e">
        <f t="shared" si="53"/>
        <v>#DIV/0!</v>
      </c>
      <c r="BV151" s="24" t="e">
        <f t="shared" si="61"/>
        <v>#DIV/0!</v>
      </c>
      <c r="CD151" s="4">
        <f t="shared" si="69"/>
        <v>2.1038037209559568</v>
      </c>
      <c r="CE151" s="27">
        <v>127</v>
      </c>
      <c r="CF151" s="34"/>
      <c r="CG151" s="28">
        <f t="shared" si="62"/>
        <v>0</v>
      </c>
      <c r="CH151" s="13" t="e">
        <f t="shared" si="70"/>
        <v>#DIV/0!</v>
      </c>
      <c r="CI151" s="13" t="e">
        <f t="shared" si="71"/>
        <v>#DIV/0!</v>
      </c>
      <c r="CJ151" s="8" t="e">
        <f t="shared" si="63"/>
        <v>#DIV/0!</v>
      </c>
      <c r="CK151" s="8" t="e">
        <f t="shared" si="72"/>
        <v>#DIV/0!</v>
      </c>
      <c r="CL151" s="19" t="e">
        <f t="shared" si="54"/>
        <v>#DIV/0!</v>
      </c>
      <c r="CN151" s="24" t="e">
        <f t="shared" si="64"/>
        <v>#DIV/0!</v>
      </c>
    </row>
    <row r="152" spans="45:92" x14ac:dyDescent="0.3">
      <c r="AS152" s="4">
        <f t="shared" si="65"/>
        <v>2.1072099696478683</v>
      </c>
      <c r="AT152" s="27">
        <v>128</v>
      </c>
      <c r="AU152" s="63"/>
      <c r="AV152" s="28"/>
      <c r="AW152" s="13" t="e">
        <f t="shared" ref="AW152:AW215" si="73">($AV$8/AV152)/$AX$8*100</f>
        <v>#DIV/0!</v>
      </c>
      <c r="AX152" s="13" t="e">
        <f t="shared" ref="AX152:AX215" si="74">AW152*$AV$224*$AF$7/$AV$8</f>
        <v>#DIV/0!</v>
      </c>
      <c r="AY152" s="8" t="e">
        <f t="shared" si="55"/>
        <v>#DIV/0!</v>
      </c>
      <c r="AZ152" s="8" t="e">
        <f t="shared" si="66"/>
        <v>#DIV/0!</v>
      </c>
      <c r="BA152" s="19" t="e">
        <f t="shared" ref="BA152:BA215" si="75">AZ152-AY152</f>
        <v>#DIV/0!</v>
      </c>
      <c r="BC152" s="24" t="e">
        <f t="shared" si="56"/>
        <v>#DIV/0!</v>
      </c>
      <c r="BL152" s="4">
        <f t="shared" si="67"/>
        <v>2.1072099696478683</v>
      </c>
      <c r="BM152" s="27">
        <v>128</v>
      </c>
      <c r="BN152" s="66">
        <v>108.1</v>
      </c>
      <c r="BO152" s="28">
        <f t="shared" si="57"/>
        <v>1910.2846829234436</v>
      </c>
      <c r="BP152" s="13">
        <f t="shared" si="58"/>
        <v>0</v>
      </c>
      <c r="BQ152" s="13" t="e">
        <f t="shared" si="59"/>
        <v>#DIV/0!</v>
      </c>
      <c r="BR152" s="8" t="e">
        <f t="shared" si="60"/>
        <v>#DIV/0!</v>
      </c>
      <c r="BS152" s="8">
        <f t="shared" si="68"/>
        <v>3.7431544865864983</v>
      </c>
      <c r="BT152" s="19" t="e">
        <f t="shared" ref="BT152:BT215" si="76">BS152-BR152</f>
        <v>#DIV/0!</v>
      </c>
      <c r="BV152" s="24" t="e">
        <f t="shared" si="61"/>
        <v>#DIV/0!</v>
      </c>
      <c r="CD152" s="4">
        <f t="shared" si="69"/>
        <v>2.1072099696478683</v>
      </c>
      <c r="CE152" s="27">
        <v>128</v>
      </c>
      <c r="CF152" s="34"/>
      <c r="CG152" s="28">
        <f t="shared" si="62"/>
        <v>0</v>
      </c>
      <c r="CH152" s="13" t="e">
        <f t="shared" si="70"/>
        <v>#DIV/0!</v>
      </c>
      <c r="CI152" s="13" t="e">
        <f t="shared" si="71"/>
        <v>#DIV/0!</v>
      </c>
      <c r="CJ152" s="8" t="e">
        <f t="shared" si="63"/>
        <v>#DIV/0!</v>
      </c>
      <c r="CK152" s="8" t="e">
        <f t="shared" si="72"/>
        <v>#DIV/0!</v>
      </c>
      <c r="CL152" s="19" t="e">
        <f t="shared" ref="CL152:CL215" si="77">CK152-CJ152</f>
        <v>#DIV/0!</v>
      </c>
      <c r="CN152" s="24" t="e">
        <f t="shared" si="64"/>
        <v>#DIV/0!</v>
      </c>
    </row>
    <row r="153" spans="45:92" x14ac:dyDescent="0.3">
      <c r="AS153" s="4">
        <f t="shared" si="65"/>
        <v>2.1105897102992488</v>
      </c>
      <c r="AT153" s="27">
        <v>129</v>
      </c>
      <c r="AU153" s="63"/>
      <c r="AV153" s="28"/>
      <c r="AW153" s="13" t="e">
        <f t="shared" si="73"/>
        <v>#DIV/0!</v>
      </c>
      <c r="AX153" s="13" t="e">
        <f t="shared" si="74"/>
        <v>#DIV/0!</v>
      </c>
      <c r="AY153" s="8" t="e">
        <f t="shared" ref="AY153:AY216" si="78">100-AX153</f>
        <v>#DIV/0!</v>
      </c>
      <c r="AZ153" s="8" t="e">
        <f t="shared" si="66"/>
        <v>#DIV/0!</v>
      </c>
      <c r="BA153" s="19" t="e">
        <f t="shared" si="75"/>
        <v>#DIV/0!</v>
      </c>
      <c r="BC153" s="24" t="e">
        <f t="shared" ref="BC153:BC216" si="79">AX153/AW153</f>
        <v>#DIV/0!</v>
      </c>
      <c r="BL153" s="4">
        <f t="shared" si="67"/>
        <v>2.1105897102992488</v>
      </c>
      <c r="BM153" s="27">
        <v>129</v>
      </c>
      <c r="BN153" s="66">
        <v>108.1</v>
      </c>
      <c r="BO153" s="28">
        <f t="shared" ref="BO153:BO216" si="80">(BN153*$BO$7^2*PI())/(4*1000)</f>
        <v>1910.2846829234436</v>
      </c>
      <c r="BP153" s="13">
        <f t="shared" ref="BP153:BP216" si="81">($BO$8/BO153)/$BQ$8*100</f>
        <v>0</v>
      </c>
      <c r="BQ153" s="13" t="e">
        <f t="shared" ref="BQ153:BQ216" si="82">BP153*$BO$224*$AF$8/$BO$8</f>
        <v>#DIV/0!</v>
      </c>
      <c r="BR153" s="8" t="e">
        <f t="shared" ref="BR153:BR216" si="83">100-BQ153</f>
        <v>#DIV/0!</v>
      </c>
      <c r="BS153" s="8">
        <f t="shared" si="68"/>
        <v>3.7431544865864983</v>
      </c>
      <c r="BT153" s="19" t="e">
        <f t="shared" si="76"/>
        <v>#DIV/0!</v>
      </c>
      <c r="BV153" s="24" t="e">
        <f t="shared" ref="BV153:BV216" si="84">BQ153/BP153</f>
        <v>#DIV/0!</v>
      </c>
      <c r="CD153" s="4">
        <f t="shared" si="69"/>
        <v>2.1105897102992488</v>
      </c>
      <c r="CE153" s="27">
        <v>129</v>
      </c>
      <c r="CF153" s="34"/>
      <c r="CG153" s="28">
        <f t="shared" ref="CG153:CG216" si="85">(CF153*$CG$7^2*PI())/(4*1000)</f>
        <v>0</v>
      </c>
      <c r="CH153" s="13" t="e">
        <f t="shared" si="70"/>
        <v>#DIV/0!</v>
      </c>
      <c r="CI153" s="13" t="e">
        <f t="shared" si="71"/>
        <v>#DIV/0!</v>
      </c>
      <c r="CJ153" s="8" t="e">
        <f t="shared" ref="CJ153:CJ216" si="86">100-CI153</f>
        <v>#DIV/0!</v>
      </c>
      <c r="CK153" s="8" t="e">
        <f t="shared" si="72"/>
        <v>#DIV/0!</v>
      </c>
      <c r="CL153" s="19" t="e">
        <f t="shared" si="77"/>
        <v>#DIV/0!</v>
      </c>
      <c r="CN153" s="24" t="e">
        <f t="shared" ref="CN153:CN216" si="87">CI153/CH153</f>
        <v>#DIV/0!</v>
      </c>
    </row>
    <row r="154" spans="45:92" x14ac:dyDescent="0.3">
      <c r="AS154" s="4">
        <f t="shared" ref="AS154:AS217" si="88">LOG10(AT154)</f>
        <v>2.1139433523068369</v>
      </c>
      <c r="AT154" s="27">
        <v>130</v>
      </c>
      <c r="AU154" s="63"/>
      <c r="AV154" s="28"/>
      <c r="AW154" s="13" t="e">
        <f t="shared" si="73"/>
        <v>#DIV/0!</v>
      </c>
      <c r="AX154" s="13" t="e">
        <f t="shared" si="74"/>
        <v>#DIV/0!</v>
      </c>
      <c r="AY154" s="8" t="e">
        <f t="shared" si="78"/>
        <v>#DIV/0!</v>
      </c>
      <c r="AZ154" s="8" t="e">
        <f t="shared" ref="AZ154:AZ217" si="89">100*((AU154-$AU$14)/AU154)</f>
        <v>#DIV/0!</v>
      </c>
      <c r="BA154" s="19" t="e">
        <f t="shared" si="75"/>
        <v>#DIV/0!</v>
      </c>
      <c r="BC154" s="24" t="e">
        <f t="shared" si="79"/>
        <v>#DIV/0!</v>
      </c>
      <c r="BL154" s="4">
        <f t="shared" ref="BL154:BL217" si="90">LOG10(BM154)</f>
        <v>2.1139433523068369</v>
      </c>
      <c r="BM154" s="27">
        <v>130</v>
      </c>
      <c r="BN154" s="66">
        <v>108</v>
      </c>
      <c r="BO154" s="28">
        <f t="shared" si="80"/>
        <v>1908.5175370557993</v>
      </c>
      <c r="BP154" s="13">
        <f t="shared" si="81"/>
        <v>0</v>
      </c>
      <c r="BQ154" s="13" t="e">
        <f t="shared" si="82"/>
        <v>#DIV/0!</v>
      </c>
      <c r="BR154" s="8" t="e">
        <f t="shared" si="83"/>
        <v>#DIV/0!</v>
      </c>
      <c r="BS154" s="8">
        <f t="shared" ref="BS154:BS217" si="91">100*((BN154-$AU$14)/BN154)</f>
        <v>3.6540277777777868</v>
      </c>
      <c r="BT154" s="19" t="e">
        <f t="shared" si="76"/>
        <v>#DIV/0!</v>
      </c>
      <c r="BV154" s="24" t="e">
        <f t="shared" si="84"/>
        <v>#DIV/0!</v>
      </c>
      <c r="CD154" s="4">
        <f t="shared" ref="CD154:CD217" si="92">LOG10(CE154)</f>
        <v>2.1139433523068369</v>
      </c>
      <c r="CE154" s="27">
        <v>130</v>
      </c>
      <c r="CF154" s="34"/>
      <c r="CG154" s="28">
        <f t="shared" si="85"/>
        <v>0</v>
      </c>
      <c r="CH154" s="13" t="e">
        <f t="shared" ref="CH154:CH217" si="93">($CG$8/CG154)/$CI$8*100</f>
        <v>#DIV/0!</v>
      </c>
      <c r="CI154" s="13" t="e">
        <f t="shared" ref="CI154:CI217" si="94">CH154*$CG$224*$AF$9/$CG$8</f>
        <v>#DIV/0!</v>
      </c>
      <c r="CJ154" s="8" t="e">
        <f t="shared" si="86"/>
        <v>#DIV/0!</v>
      </c>
      <c r="CK154" s="8" t="e">
        <f t="shared" ref="CK154:CK217" si="95">100*((CF154-$CF$14)/CF154)</f>
        <v>#DIV/0!</v>
      </c>
      <c r="CL154" s="19" t="e">
        <f t="shared" si="77"/>
        <v>#DIV/0!</v>
      </c>
      <c r="CN154" s="24" t="e">
        <f t="shared" si="87"/>
        <v>#DIV/0!</v>
      </c>
    </row>
    <row r="155" spans="45:92" x14ac:dyDescent="0.3">
      <c r="AS155" s="4">
        <f t="shared" si="88"/>
        <v>2.1172712956557644</v>
      </c>
      <c r="AT155" s="27">
        <v>131</v>
      </c>
      <c r="AU155" s="63"/>
      <c r="AV155" s="28"/>
      <c r="AW155" s="13" t="e">
        <f t="shared" si="73"/>
        <v>#DIV/0!</v>
      </c>
      <c r="AX155" s="13" t="e">
        <f t="shared" si="74"/>
        <v>#DIV/0!</v>
      </c>
      <c r="AY155" s="8" t="e">
        <f t="shared" si="78"/>
        <v>#DIV/0!</v>
      </c>
      <c r="AZ155" s="8" t="e">
        <f t="shared" si="89"/>
        <v>#DIV/0!</v>
      </c>
      <c r="BA155" s="19" t="e">
        <f t="shared" si="75"/>
        <v>#DIV/0!</v>
      </c>
      <c r="BC155" s="24" t="e">
        <f t="shared" si="79"/>
        <v>#DIV/0!</v>
      </c>
      <c r="BL155" s="4">
        <f t="shared" si="90"/>
        <v>2.1172712956557644</v>
      </c>
      <c r="BM155" s="27">
        <v>131</v>
      </c>
      <c r="BN155" s="66">
        <v>108</v>
      </c>
      <c r="BO155" s="28">
        <f t="shared" si="80"/>
        <v>1908.5175370557993</v>
      </c>
      <c r="BP155" s="13">
        <f t="shared" si="81"/>
        <v>0</v>
      </c>
      <c r="BQ155" s="13" t="e">
        <f t="shared" si="82"/>
        <v>#DIV/0!</v>
      </c>
      <c r="BR155" s="8" t="e">
        <f t="shared" si="83"/>
        <v>#DIV/0!</v>
      </c>
      <c r="BS155" s="8">
        <f t="shared" si="91"/>
        <v>3.6540277777777868</v>
      </c>
      <c r="BT155" s="19" t="e">
        <f t="shared" si="76"/>
        <v>#DIV/0!</v>
      </c>
      <c r="BV155" s="24" t="e">
        <f t="shared" si="84"/>
        <v>#DIV/0!</v>
      </c>
      <c r="CD155" s="4">
        <f t="shared" si="92"/>
        <v>2.1172712956557644</v>
      </c>
      <c r="CE155" s="27">
        <v>131</v>
      </c>
      <c r="CF155" s="34"/>
      <c r="CG155" s="28">
        <f t="shared" si="85"/>
        <v>0</v>
      </c>
      <c r="CH155" s="13" t="e">
        <f t="shared" si="93"/>
        <v>#DIV/0!</v>
      </c>
      <c r="CI155" s="13" t="e">
        <f t="shared" si="94"/>
        <v>#DIV/0!</v>
      </c>
      <c r="CJ155" s="8" t="e">
        <f t="shared" si="86"/>
        <v>#DIV/0!</v>
      </c>
      <c r="CK155" s="8" t="e">
        <f t="shared" si="95"/>
        <v>#DIV/0!</v>
      </c>
      <c r="CL155" s="19" t="e">
        <f t="shared" si="77"/>
        <v>#DIV/0!</v>
      </c>
      <c r="CN155" s="24" t="e">
        <f t="shared" si="87"/>
        <v>#DIV/0!</v>
      </c>
    </row>
    <row r="156" spans="45:92" x14ac:dyDescent="0.3">
      <c r="AS156" s="4">
        <f t="shared" si="88"/>
        <v>2.12057393120585</v>
      </c>
      <c r="AT156" s="27">
        <v>132</v>
      </c>
      <c r="AU156" s="63"/>
      <c r="AV156" s="28"/>
      <c r="AW156" s="13" t="e">
        <f t="shared" si="73"/>
        <v>#DIV/0!</v>
      </c>
      <c r="AX156" s="13" t="e">
        <f t="shared" si="74"/>
        <v>#DIV/0!</v>
      </c>
      <c r="AY156" s="8" t="e">
        <f t="shared" si="78"/>
        <v>#DIV/0!</v>
      </c>
      <c r="AZ156" s="8" t="e">
        <f t="shared" si="89"/>
        <v>#DIV/0!</v>
      </c>
      <c r="BA156" s="19" t="e">
        <f t="shared" si="75"/>
        <v>#DIV/0!</v>
      </c>
      <c r="BC156" s="24" t="e">
        <f t="shared" si="79"/>
        <v>#DIV/0!</v>
      </c>
      <c r="BL156" s="4">
        <f t="shared" si="90"/>
        <v>2.12057393120585</v>
      </c>
      <c r="BM156" s="27">
        <v>132</v>
      </c>
      <c r="BN156" s="66">
        <v>108</v>
      </c>
      <c r="BO156" s="28">
        <f t="shared" si="80"/>
        <v>1908.5175370557993</v>
      </c>
      <c r="BP156" s="13">
        <f t="shared" si="81"/>
        <v>0</v>
      </c>
      <c r="BQ156" s="13" t="e">
        <f t="shared" si="82"/>
        <v>#DIV/0!</v>
      </c>
      <c r="BR156" s="8" t="e">
        <f t="shared" si="83"/>
        <v>#DIV/0!</v>
      </c>
      <c r="BS156" s="8">
        <f t="shared" si="91"/>
        <v>3.6540277777777868</v>
      </c>
      <c r="BT156" s="19" t="e">
        <f t="shared" si="76"/>
        <v>#DIV/0!</v>
      </c>
      <c r="BV156" s="24" t="e">
        <f t="shared" si="84"/>
        <v>#DIV/0!</v>
      </c>
      <c r="CD156" s="4">
        <f t="shared" si="92"/>
        <v>2.12057393120585</v>
      </c>
      <c r="CE156" s="27">
        <v>132</v>
      </c>
      <c r="CF156" s="34"/>
      <c r="CG156" s="28">
        <f t="shared" si="85"/>
        <v>0</v>
      </c>
      <c r="CH156" s="13" t="e">
        <f t="shared" si="93"/>
        <v>#DIV/0!</v>
      </c>
      <c r="CI156" s="13" t="e">
        <f t="shared" si="94"/>
        <v>#DIV/0!</v>
      </c>
      <c r="CJ156" s="8" t="e">
        <f t="shared" si="86"/>
        <v>#DIV/0!</v>
      </c>
      <c r="CK156" s="8" t="e">
        <f t="shared" si="95"/>
        <v>#DIV/0!</v>
      </c>
      <c r="CL156" s="19" t="e">
        <f t="shared" si="77"/>
        <v>#DIV/0!</v>
      </c>
      <c r="CN156" s="24" t="e">
        <f t="shared" si="87"/>
        <v>#DIV/0!</v>
      </c>
    </row>
    <row r="157" spans="45:92" x14ac:dyDescent="0.3">
      <c r="AS157" s="4">
        <f t="shared" si="88"/>
        <v>2.1238516409670858</v>
      </c>
      <c r="AT157" s="27">
        <v>133</v>
      </c>
      <c r="AU157" s="63"/>
      <c r="AV157" s="28"/>
      <c r="AW157" s="13" t="e">
        <f t="shared" si="73"/>
        <v>#DIV/0!</v>
      </c>
      <c r="AX157" s="13" t="e">
        <f t="shared" si="74"/>
        <v>#DIV/0!</v>
      </c>
      <c r="AY157" s="8" t="e">
        <f t="shared" si="78"/>
        <v>#DIV/0!</v>
      </c>
      <c r="AZ157" s="8" t="e">
        <f t="shared" si="89"/>
        <v>#DIV/0!</v>
      </c>
      <c r="BA157" s="19" t="e">
        <f t="shared" si="75"/>
        <v>#DIV/0!</v>
      </c>
      <c r="BC157" s="24" t="e">
        <f t="shared" si="79"/>
        <v>#DIV/0!</v>
      </c>
      <c r="BL157" s="4">
        <f t="shared" si="90"/>
        <v>2.1238516409670858</v>
      </c>
      <c r="BM157" s="27">
        <v>133</v>
      </c>
      <c r="BN157" s="66">
        <v>108</v>
      </c>
      <c r="BO157" s="28">
        <f t="shared" si="80"/>
        <v>1908.5175370557993</v>
      </c>
      <c r="BP157" s="13">
        <f t="shared" si="81"/>
        <v>0</v>
      </c>
      <c r="BQ157" s="13" t="e">
        <f t="shared" si="82"/>
        <v>#DIV/0!</v>
      </c>
      <c r="BR157" s="8" t="e">
        <f t="shared" si="83"/>
        <v>#DIV/0!</v>
      </c>
      <c r="BS157" s="8">
        <f t="shared" si="91"/>
        <v>3.6540277777777868</v>
      </c>
      <c r="BT157" s="19" t="e">
        <f t="shared" si="76"/>
        <v>#DIV/0!</v>
      </c>
      <c r="BV157" s="24" t="e">
        <f t="shared" si="84"/>
        <v>#DIV/0!</v>
      </c>
      <c r="CD157" s="4">
        <f t="shared" si="92"/>
        <v>2.1238516409670858</v>
      </c>
      <c r="CE157" s="27">
        <v>133</v>
      </c>
      <c r="CF157" s="34"/>
      <c r="CG157" s="28">
        <f t="shared" si="85"/>
        <v>0</v>
      </c>
      <c r="CH157" s="13" t="e">
        <f t="shared" si="93"/>
        <v>#DIV/0!</v>
      </c>
      <c r="CI157" s="13" t="e">
        <f t="shared" si="94"/>
        <v>#DIV/0!</v>
      </c>
      <c r="CJ157" s="8" t="e">
        <f t="shared" si="86"/>
        <v>#DIV/0!</v>
      </c>
      <c r="CK157" s="8" t="e">
        <f t="shared" si="95"/>
        <v>#DIV/0!</v>
      </c>
      <c r="CL157" s="19" t="e">
        <f t="shared" si="77"/>
        <v>#DIV/0!</v>
      </c>
      <c r="CN157" s="24" t="e">
        <f t="shared" si="87"/>
        <v>#DIV/0!</v>
      </c>
    </row>
    <row r="158" spans="45:92" x14ac:dyDescent="0.3">
      <c r="AS158" s="4">
        <f t="shared" si="88"/>
        <v>2.1271047983648077</v>
      </c>
      <c r="AT158" s="27">
        <v>134</v>
      </c>
      <c r="AU158" s="63"/>
      <c r="AV158" s="28"/>
      <c r="AW158" s="13" t="e">
        <f t="shared" si="73"/>
        <v>#DIV/0!</v>
      </c>
      <c r="AX158" s="13" t="e">
        <f t="shared" si="74"/>
        <v>#DIV/0!</v>
      </c>
      <c r="AY158" s="8" t="e">
        <f t="shared" si="78"/>
        <v>#DIV/0!</v>
      </c>
      <c r="AZ158" s="8" t="e">
        <f t="shared" si="89"/>
        <v>#DIV/0!</v>
      </c>
      <c r="BA158" s="19" t="e">
        <f t="shared" si="75"/>
        <v>#DIV/0!</v>
      </c>
      <c r="BC158" s="24" t="e">
        <f t="shared" si="79"/>
        <v>#DIV/0!</v>
      </c>
      <c r="BL158" s="4">
        <f t="shared" si="90"/>
        <v>2.1271047983648077</v>
      </c>
      <c r="BM158" s="27">
        <v>134</v>
      </c>
      <c r="BN158" s="66">
        <v>108</v>
      </c>
      <c r="BO158" s="28">
        <f t="shared" si="80"/>
        <v>1908.5175370557993</v>
      </c>
      <c r="BP158" s="13">
        <f t="shared" si="81"/>
        <v>0</v>
      </c>
      <c r="BQ158" s="13" t="e">
        <f t="shared" si="82"/>
        <v>#DIV/0!</v>
      </c>
      <c r="BR158" s="8" t="e">
        <f t="shared" si="83"/>
        <v>#DIV/0!</v>
      </c>
      <c r="BS158" s="8">
        <f t="shared" si="91"/>
        <v>3.6540277777777868</v>
      </c>
      <c r="BT158" s="19" t="e">
        <f t="shared" si="76"/>
        <v>#DIV/0!</v>
      </c>
      <c r="BV158" s="24" t="e">
        <f t="shared" si="84"/>
        <v>#DIV/0!</v>
      </c>
      <c r="CD158" s="4">
        <f t="shared" si="92"/>
        <v>2.1271047983648077</v>
      </c>
      <c r="CE158" s="27">
        <v>134</v>
      </c>
      <c r="CF158" s="34"/>
      <c r="CG158" s="28">
        <f t="shared" si="85"/>
        <v>0</v>
      </c>
      <c r="CH158" s="13" t="e">
        <f t="shared" si="93"/>
        <v>#DIV/0!</v>
      </c>
      <c r="CI158" s="13" t="e">
        <f t="shared" si="94"/>
        <v>#DIV/0!</v>
      </c>
      <c r="CJ158" s="8" t="e">
        <f t="shared" si="86"/>
        <v>#DIV/0!</v>
      </c>
      <c r="CK158" s="8" t="e">
        <f t="shared" si="95"/>
        <v>#DIV/0!</v>
      </c>
      <c r="CL158" s="19" t="e">
        <f t="shared" si="77"/>
        <v>#DIV/0!</v>
      </c>
      <c r="CN158" s="24" t="e">
        <f t="shared" si="87"/>
        <v>#DIV/0!</v>
      </c>
    </row>
    <row r="159" spans="45:92" x14ac:dyDescent="0.3">
      <c r="AS159" s="4">
        <f t="shared" si="88"/>
        <v>2.1303337684950061</v>
      </c>
      <c r="AT159" s="27">
        <v>135</v>
      </c>
      <c r="AU159" s="63"/>
      <c r="AV159" s="28"/>
      <c r="AW159" s="13" t="e">
        <f t="shared" si="73"/>
        <v>#DIV/0!</v>
      </c>
      <c r="AX159" s="13" t="e">
        <f t="shared" si="74"/>
        <v>#DIV/0!</v>
      </c>
      <c r="AY159" s="8" t="e">
        <f t="shared" si="78"/>
        <v>#DIV/0!</v>
      </c>
      <c r="AZ159" s="8" t="e">
        <f t="shared" si="89"/>
        <v>#DIV/0!</v>
      </c>
      <c r="BA159" s="19" t="e">
        <f t="shared" si="75"/>
        <v>#DIV/0!</v>
      </c>
      <c r="BC159" s="24" t="e">
        <f t="shared" si="79"/>
        <v>#DIV/0!</v>
      </c>
      <c r="BL159" s="4">
        <f t="shared" si="90"/>
        <v>2.1303337684950061</v>
      </c>
      <c r="BM159" s="27">
        <v>135</v>
      </c>
      <c r="BN159" s="66">
        <v>108</v>
      </c>
      <c r="BO159" s="28">
        <f t="shared" si="80"/>
        <v>1908.5175370557993</v>
      </c>
      <c r="BP159" s="13">
        <f t="shared" si="81"/>
        <v>0</v>
      </c>
      <c r="BQ159" s="13" t="e">
        <f t="shared" si="82"/>
        <v>#DIV/0!</v>
      </c>
      <c r="BR159" s="8" t="e">
        <f t="shared" si="83"/>
        <v>#DIV/0!</v>
      </c>
      <c r="BS159" s="8">
        <f t="shared" si="91"/>
        <v>3.6540277777777868</v>
      </c>
      <c r="BT159" s="19" t="e">
        <f t="shared" si="76"/>
        <v>#DIV/0!</v>
      </c>
      <c r="BV159" s="24" t="e">
        <f t="shared" si="84"/>
        <v>#DIV/0!</v>
      </c>
      <c r="CD159" s="4">
        <f t="shared" si="92"/>
        <v>2.1303337684950061</v>
      </c>
      <c r="CE159" s="27">
        <v>135</v>
      </c>
      <c r="CF159" s="34"/>
      <c r="CG159" s="28">
        <f t="shared" si="85"/>
        <v>0</v>
      </c>
      <c r="CH159" s="13" t="e">
        <f t="shared" si="93"/>
        <v>#DIV/0!</v>
      </c>
      <c r="CI159" s="13" t="e">
        <f t="shared" si="94"/>
        <v>#DIV/0!</v>
      </c>
      <c r="CJ159" s="8" t="e">
        <f t="shared" si="86"/>
        <v>#DIV/0!</v>
      </c>
      <c r="CK159" s="8" t="e">
        <f t="shared" si="95"/>
        <v>#DIV/0!</v>
      </c>
      <c r="CL159" s="19" t="e">
        <f t="shared" si="77"/>
        <v>#DIV/0!</v>
      </c>
      <c r="CN159" s="24" t="e">
        <f t="shared" si="87"/>
        <v>#DIV/0!</v>
      </c>
    </row>
    <row r="160" spans="45:92" x14ac:dyDescent="0.3">
      <c r="AS160" s="4">
        <f t="shared" si="88"/>
        <v>2.1335389083702174</v>
      </c>
      <c r="AT160" s="27">
        <v>136</v>
      </c>
      <c r="AU160" s="63"/>
      <c r="AV160" s="28"/>
      <c r="AW160" s="13" t="e">
        <f t="shared" si="73"/>
        <v>#DIV/0!</v>
      </c>
      <c r="AX160" s="13" t="e">
        <f t="shared" si="74"/>
        <v>#DIV/0!</v>
      </c>
      <c r="AY160" s="8" t="e">
        <f t="shared" si="78"/>
        <v>#DIV/0!</v>
      </c>
      <c r="AZ160" s="8" t="e">
        <f t="shared" si="89"/>
        <v>#DIV/0!</v>
      </c>
      <c r="BA160" s="19" t="e">
        <f t="shared" si="75"/>
        <v>#DIV/0!</v>
      </c>
      <c r="BC160" s="24" t="e">
        <f t="shared" si="79"/>
        <v>#DIV/0!</v>
      </c>
      <c r="BL160" s="4">
        <f t="shared" si="90"/>
        <v>2.1335389083702174</v>
      </c>
      <c r="BM160" s="27">
        <v>136</v>
      </c>
      <c r="BN160" s="66">
        <v>107.9</v>
      </c>
      <c r="BO160" s="28">
        <f t="shared" si="80"/>
        <v>1906.7503911881552</v>
      </c>
      <c r="BP160" s="13">
        <f t="shared" si="81"/>
        <v>0</v>
      </c>
      <c r="BQ160" s="13" t="e">
        <f t="shared" si="82"/>
        <v>#DIV/0!</v>
      </c>
      <c r="BR160" s="8" t="e">
        <f t="shared" si="83"/>
        <v>#DIV/0!</v>
      </c>
      <c r="BS160" s="8">
        <f t="shared" si="91"/>
        <v>3.5647358665431095</v>
      </c>
      <c r="BT160" s="19" t="e">
        <f t="shared" si="76"/>
        <v>#DIV/0!</v>
      </c>
      <c r="BV160" s="24" t="e">
        <f t="shared" si="84"/>
        <v>#DIV/0!</v>
      </c>
      <c r="CD160" s="4">
        <f t="shared" si="92"/>
        <v>2.1335389083702174</v>
      </c>
      <c r="CE160" s="27">
        <v>136</v>
      </c>
      <c r="CF160" s="34"/>
      <c r="CG160" s="28">
        <f t="shared" si="85"/>
        <v>0</v>
      </c>
      <c r="CH160" s="13" t="e">
        <f t="shared" si="93"/>
        <v>#DIV/0!</v>
      </c>
      <c r="CI160" s="13" t="e">
        <f t="shared" si="94"/>
        <v>#DIV/0!</v>
      </c>
      <c r="CJ160" s="8" t="e">
        <f t="shared" si="86"/>
        <v>#DIV/0!</v>
      </c>
      <c r="CK160" s="8" t="e">
        <f t="shared" si="95"/>
        <v>#DIV/0!</v>
      </c>
      <c r="CL160" s="19" t="e">
        <f t="shared" si="77"/>
        <v>#DIV/0!</v>
      </c>
      <c r="CN160" s="24" t="e">
        <f t="shared" si="87"/>
        <v>#DIV/0!</v>
      </c>
    </row>
    <row r="161" spans="45:92" x14ac:dyDescent="0.3">
      <c r="AS161" s="4">
        <f t="shared" si="88"/>
        <v>2.1367205671564067</v>
      </c>
      <c r="AT161" s="27">
        <v>137</v>
      </c>
      <c r="AU161" s="63"/>
      <c r="AV161" s="28"/>
      <c r="AW161" s="13" t="e">
        <f t="shared" si="73"/>
        <v>#DIV/0!</v>
      </c>
      <c r="AX161" s="13" t="e">
        <f t="shared" si="74"/>
        <v>#DIV/0!</v>
      </c>
      <c r="AY161" s="8" t="e">
        <f t="shared" si="78"/>
        <v>#DIV/0!</v>
      </c>
      <c r="AZ161" s="8" t="e">
        <f t="shared" si="89"/>
        <v>#DIV/0!</v>
      </c>
      <c r="BA161" s="19" t="e">
        <f t="shared" si="75"/>
        <v>#DIV/0!</v>
      </c>
      <c r="BC161" s="24" t="e">
        <f t="shared" si="79"/>
        <v>#DIV/0!</v>
      </c>
      <c r="BL161" s="4">
        <f t="shared" si="90"/>
        <v>2.1367205671564067</v>
      </c>
      <c r="BM161" s="27">
        <v>137</v>
      </c>
      <c r="BN161" s="66">
        <v>107.9</v>
      </c>
      <c r="BO161" s="28">
        <f t="shared" si="80"/>
        <v>1906.7503911881552</v>
      </c>
      <c r="BP161" s="13">
        <f t="shared" si="81"/>
        <v>0</v>
      </c>
      <c r="BQ161" s="13" t="e">
        <f t="shared" si="82"/>
        <v>#DIV/0!</v>
      </c>
      <c r="BR161" s="8" t="e">
        <f t="shared" si="83"/>
        <v>#DIV/0!</v>
      </c>
      <c r="BS161" s="8">
        <f t="shared" si="91"/>
        <v>3.5647358665431095</v>
      </c>
      <c r="BT161" s="19" t="e">
        <f t="shared" si="76"/>
        <v>#DIV/0!</v>
      </c>
      <c r="BV161" s="24" t="e">
        <f t="shared" si="84"/>
        <v>#DIV/0!</v>
      </c>
      <c r="CD161" s="4">
        <f t="shared" si="92"/>
        <v>2.1367205671564067</v>
      </c>
      <c r="CE161" s="27">
        <v>137</v>
      </c>
      <c r="CF161" s="34"/>
      <c r="CG161" s="28">
        <f t="shared" si="85"/>
        <v>0</v>
      </c>
      <c r="CH161" s="13" t="e">
        <f t="shared" si="93"/>
        <v>#DIV/0!</v>
      </c>
      <c r="CI161" s="13" t="e">
        <f t="shared" si="94"/>
        <v>#DIV/0!</v>
      </c>
      <c r="CJ161" s="8" t="e">
        <f t="shared" si="86"/>
        <v>#DIV/0!</v>
      </c>
      <c r="CK161" s="8" t="e">
        <f t="shared" si="95"/>
        <v>#DIV/0!</v>
      </c>
      <c r="CL161" s="19" t="e">
        <f t="shared" si="77"/>
        <v>#DIV/0!</v>
      </c>
      <c r="CN161" s="24" t="e">
        <f t="shared" si="87"/>
        <v>#DIV/0!</v>
      </c>
    </row>
    <row r="162" spans="45:92" x14ac:dyDescent="0.3">
      <c r="AS162" s="4">
        <f t="shared" si="88"/>
        <v>2.1398790864012365</v>
      </c>
      <c r="AT162" s="27">
        <v>138</v>
      </c>
      <c r="AU162" s="63"/>
      <c r="AV162" s="28"/>
      <c r="AW162" s="13" t="e">
        <f t="shared" si="73"/>
        <v>#DIV/0!</v>
      </c>
      <c r="AX162" s="13" t="e">
        <f t="shared" si="74"/>
        <v>#DIV/0!</v>
      </c>
      <c r="AY162" s="8" t="e">
        <f t="shared" si="78"/>
        <v>#DIV/0!</v>
      </c>
      <c r="AZ162" s="8" t="e">
        <f t="shared" si="89"/>
        <v>#DIV/0!</v>
      </c>
      <c r="BA162" s="19" t="e">
        <f t="shared" si="75"/>
        <v>#DIV/0!</v>
      </c>
      <c r="BC162" s="24" t="e">
        <f t="shared" si="79"/>
        <v>#DIV/0!</v>
      </c>
      <c r="BL162" s="4">
        <f t="shared" si="90"/>
        <v>2.1398790864012365</v>
      </c>
      <c r="BM162" s="27">
        <v>138</v>
      </c>
      <c r="BN162" s="66">
        <v>107.9</v>
      </c>
      <c r="BO162" s="28">
        <f t="shared" si="80"/>
        <v>1906.7503911881552</v>
      </c>
      <c r="BP162" s="13">
        <f t="shared" si="81"/>
        <v>0</v>
      </c>
      <c r="BQ162" s="13" t="e">
        <f t="shared" si="82"/>
        <v>#DIV/0!</v>
      </c>
      <c r="BR162" s="8" t="e">
        <f t="shared" si="83"/>
        <v>#DIV/0!</v>
      </c>
      <c r="BS162" s="8">
        <f t="shared" si="91"/>
        <v>3.5647358665431095</v>
      </c>
      <c r="BT162" s="19" t="e">
        <f t="shared" si="76"/>
        <v>#DIV/0!</v>
      </c>
      <c r="BV162" s="24" t="e">
        <f t="shared" si="84"/>
        <v>#DIV/0!</v>
      </c>
      <c r="CD162" s="4">
        <f t="shared" si="92"/>
        <v>2.1398790864012365</v>
      </c>
      <c r="CE162" s="27">
        <v>138</v>
      </c>
      <c r="CF162" s="34"/>
      <c r="CG162" s="28">
        <f t="shared" si="85"/>
        <v>0</v>
      </c>
      <c r="CH162" s="13" t="e">
        <f t="shared" si="93"/>
        <v>#DIV/0!</v>
      </c>
      <c r="CI162" s="13" t="e">
        <f t="shared" si="94"/>
        <v>#DIV/0!</v>
      </c>
      <c r="CJ162" s="8" t="e">
        <f t="shared" si="86"/>
        <v>#DIV/0!</v>
      </c>
      <c r="CK162" s="8" t="e">
        <f t="shared" si="95"/>
        <v>#DIV/0!</v>
      </c>
      <c r="CL162" s="19" t="e">
        <f t="shared" si="77"/>
        <v>#DIV/0!</v>
      </c>
      <c r="CN162" s="24" t="e">
        <f t="shared" si="87"/>
        <v>#DIV/0!</v>
      </c>
    </row>
    <row r="163" spans="45:92" x14ac:dyDescent="0.3">
      <c r="AS163" s="4">
        <f t="shared" si="88"/>
        <v>2.143014800254095</v>
      </c>
      <c r="AT163" s="27">
        <v>139</v>
      </c>
      <c r="AU163" s="63"/>
      <c r="AV163" s="28"/>
      <c r="AW163" s="13" t="e">
        <f t="shared" si="73"/>
        <v>#DIV/0!</v>
      </c>
      <c r="AX163" s="13" t="e">
        <f t="shared" si="74"/>
        <v>#DIV/0!</v>
      </c>
      <c r="AY163" s="8" t="e">
        <f t="shared" si="78"/>
        <v>#DIV/0!</v>
      </c>
      <c r="AZ163" s="8" t="e">
        <f t="shared" si="89"/>
        <v>#DIV/0!</v>
      </c>
      <c r="BA163" s="19" t="e">
        <f t="shared" si="75"/>
        <v>#DIV/0!</v>
      </c>
      <c r="BC163" s="24" t="e">
        <f t="shared" si="79"/>
        <v>#DIV/0!</v>
      </c>
      <c r="BL163" s="4">
        <f t="shared" si="90"/>
        <v>2.143014800254095</v>
      </c>
      <c r="BM163" s="27">
        <v>139</v>
      </c>
      <c r="BN163" s="66">
        <v>107.9</v>
      </c>
      <c r="BO163" s="28">
        <f t="shared" si="80"/>
        <v>1906.7503911881552</v>
      </c>
      <c r="BP163" s="13">
        <f t="shared" si="81"/>
        <v>0</v>
      </c>
      <c r="BQ163" s="13" t="e">
        <f t="shared" si="82"/>
        <v>#DIV/0!</v>
      </c>
      <c r="BR163" s="8" t="e">
        <f t="shared" si="83"/>
        <v>#DIV/0!</v>
      </c>
      <c r="BS163" s="8">
        <f t="shared" si="91"/>
        <v>3.5647358665431095</v>
      </c>
      <c r="BT163" s="19" t="e">
        <f t="shared" si="76"/>
        <v>#DIV/0!</v>
      </c>
      <c r="BV163" s="24" t="e">
        <f t="shared" si="84"/>
        <v>#DIV/0!</v>
      </c>
      <c r="CD163" s="4">
        <f t="shared" si="92"/>
        <v>2.143014800254095</v>
      </c>
      <c r="CE163" s="27">
        <v>139</v>
      </c>
      <c r="CF163" s="34"/>
      <c r="CG163" s="28">
        <f t="shared" si="85"/>
        <v>0</v>
      </c>
      <c r="CH163" s="13" t="e">
        <f t="shared" si="93"/>
        <v>#DIV/0!</v>
      </c>
      <c r="CI163" s="13" t="e">
        <f t="shared" si="94"/>
        <v>#DIV/0!</v>
      </c>
      <c r="CJ163" s="8" t="e">
        <f t="shared" si="86"/>
        <v>#DIV/0!</v>
      </c>
      <c r="CK163" s="8" t="e">
        <f t="shared" si="95"/>
        <v>#DIV/0!</v>
      </c>
      <c r="CL163" s="19" t="e">
        <f t="shared" si="77"/>
        <v>#DIV/0!</v>
      </c>
      <c r="CN163" s="24" t="e">
        <f t="shared" si="87"/>
        <v>#DIV/0!</v>
      </c>
    </row>
    <row r="164" spans="45:92" x14ac:dyDescent="0.3">
      <c r="AS164" s="4">
        <f t="shared" si="88"/>
        <v>2.1461280356782382</v>
      </c>
      <c r="AT164" s="27">
        <v>140</v>
      </c>
      <c r="AU164" s="63"/>
      <c r="AV164" s="28"/>
      <c r="AW164" s="13" t="e">
        <f t="shared" si="73"/>
        <v>#DIV/0!</v>
      </c>
      <c r="AX164" s="13" t="e">
        <f t="shared" si="74"/>
        <v>#DIV/0!</v>
      </c>
      <c r="AY164" s="8" t="e">
        <f t="shared" si="78"/>
        <v>#DIV/0!</v>
      </c>
      <c r="AZ164" s="8" t="e">
        <f t="shared" si="89"/>
        <v>#DIV/0!</v>
      </c>
      <c r="BA164" s="19" t="e">
        <f t="shared" si="75"/>
        <v>#DIV/0!</v>
      </c>
      <c r="BC164" s="24" t="e">
        <f t="shared" si="79"/>
        <v>#DIV/0!</v>
      </c>
      <c r="BL164" s="4">
        <f t="shared" si="90"/>
        <v>2.1461280356782382</v>
      </c>
      <c r="BM164" s="27">
        <v>140</v>
      </c>
      <c r="BN164" s="66">
        <v>107.9</v>
      </c>
      <c r="BO164" s="28">
        <f t="shared" si="80"/>
        <v>1906.7503911881552</v>
      </c>
      <c r="BP164" s="13">
        <f t="shared" si="81"/>
        <v>0</v>
      </c>
      <c r="BQ164" s="13" t="e">
        <f t="shared" si="82"/>
        <v>#DIV/0!</v>
      </c>
      <c r="BR164" s="8" t="e">
        <f t="shared" si="83"/>
        <v>#DIV/0!</v>
      </c>
      <c r="BS164" s="8">
        <f t="shared" si="91"/>
        <v>3.5647358665431095</v>
      </c>
      <c r="BT164" s="19" t="e">
        <f t="shared" si="76"/>
        <v>#DIV/0!</v>
      </c>
      <c r="BV164" s="24" t="e">
        <f t="shared" si="84"/>
        <v>#DIV/0!</v>
      </c>
      <c r="CD164" s="4">
        <f t="shared" si="92"/>
        <v>2.1461280356782382</v>
      </c>
      <c r="CE164" s="27">
        <v>140</v>
      </c>
      <c r="CF164" s="34"/>
      <c r="CG164" s="28">
        <f t="shared" si="85"/>
        <v>0</v>
      </c>
      <c r="CH164" s="13" t="e">
        <f t="shared" si="93"/>
        <v>#DIV/0!</v>
      </c>
      <c r="CI164" s="13" t="e">
        <f t="shared" si="94"/>
        <v>#DIV/0!</v>
      </c>
      <c r="CJ164" s="8" t="e">
        <f t="shared" si="86"/>
        <v>#DIV/0!</v>
      </c>
      <c r="CK164" s="8" t="e">
        <f t="shared" si="95"/>
        <v>#DIV/0!</v>
      </c>
      <c r="CL164" s="19" t="e">
        <f t="shared" si="77"/>
        <v>#DIV/0!</v>
      </c>
      <c r="CN164" s="24" t="e">
        <f t="shared" si="87"/>
        <v>#DIV/0!</v>
      </c>
    </row>
    <row r="165" spans="45:92" x14ac:dyDescent="0.3">
      <c r="AS165" s="4">
        <f t="shared" si="88"/>
        <v>2.1492191126553797</v>
      </c>
      <c r="AT165" s="27">
        <v>141</v>
      </c>
      <c r="AU165" s="63"/>
      <c r="AV165" s="28"/>
      <c r="AW165" s="13" t="e">
        <f t="shared" si="73"/>
        <v>#DIV/0!</v>
      </c>
      <c r="AX165" s="13" t="e">
        <f t="shared" si="74"/>
        <v>#DIV/0!</v>
      </c>
      <c r="AY165" s="8" t="e">
        <f t="shared" si="78"/>
        <v>#DIV/0!</v>
      </c>
      <c r="AZ165" s="8" t="e">
        <f t="shared" si="89"/>
        <v>#DIV/0!</v>
      </c>
      <c r="BA165" s="19" t="e">
        <f t="shared" si="75"/>
        <v>#DIV/0!</v>
      </c>
      <c r="BC165" s="24" t="e">
        <f t="shared" si="79"/>
        <v>#DIV/0!</v>
      </c>
      <c r="BL165" s="4">
        <f t="shared" si="90"/>
        <v>2.1492191126553797</v>
      </c>
      <c r="BM165" s="27">
        <v>141</v>
      </c>
      <c r="BN165" s="66">
        <v>107.9</v>
      </c>
      <c r="BO165" s="28">
        <f t="shared" si="80"/>
        <v>1906.7503911881552</v>
      </c>
      <c r="BP165" s="13">
        <f t="shared" si="81"/>
        <v>0</v>
      </c>
      <c r="BQ165" s="13" t="e">
        <f t="shared" si="82"/>
        <v>#DIV/0!</v>
      </c>
      <c r="BR165" s="8" t="e">
        <f t="shared" si="83"/>
        <v>#DIV/0!</v>
      </c>
      <c r="BS165" s="8">
        <f t="shared" si="91"/>
        <v>3.5647358665431095</v>
      </c>
      <c r="BT165" s="19" t="e">
        <f t="shared" si="76"/>
        <v>#DIV/0!</v>
      </c>
      <c r="BV165" s="24" t="e">
        <f t="shared" si="84"/>
        <v>#DIV/0!</v>
      </c>
      <c r="CD165" s="4">
        <f t="shared" si="92"/>
        <v>2.1492191126553797</v>
      </c>
      <c r="CE165" s="27">
        <v>141</v>
      </c>
      <c r="CF165" s="34"/>
      <c r="CG165" s="28">
        <f t="shared" si="85"/>
        <v>0</v>
      </c>
      <c r="CH165" s="13" t="e">
        <f t="shared" si="93"/>
        <v>#DIV/0!</v>
      </c>
      <c r="CI165" s="13" t="e">
        <f t="shared" si="94"/>
        <v>#DIV/0!</v>
      </c>
      <c r="CJ165" s="8" t="e">
        <f t="shared" si="86"/>
        <v>#DIV/0!</v>
      </c>
      <c r="CK165" s="8" t="e">
        <f t="shared" si="95"/>
        <v>#DIV/0!</v>
      </c>
      <c r="CL165" s="19" t="e">
        <f t="shared" si="77"/>
        <v>#DIV/0!</v>
      </c>
      <c r="CN165" s="24" t="e">
        <f t="shared" si="87"/>
        <v>#DIV/0!</v>
      </c>
    </row>
    <row r="166" spans="45:92" x14ac:dyDescent="0.3">
      <c r="AS166" s="4">
        <f t="shared" si="88"/>
        <v>2.1522883443830563</v>
      </c>
      <c r="AT166" s="27">
        <v>142</v>
      </c>
      <c r="AU166" s="63"/>
      <c r="AV166" s="28"/>
      <c r="AW166" s="13" t="e">
        <f t="shared" si="73"/>
        <v>#DIV/0!</v>
      </c>
      <c r="AX166" s="13" t="e">
        <f t="shared" si="74"/>
        <v>#DIV/0!</v>
      </c>
      <c r="AY166" s="8" t="e">
        <f t="shared" si="78"/>
        <v>#DIV/0!</v>
      </c>
      <c r="AZ166" s="8" t="e">
        <f t="shared" si="89"/>
        <v>#DIV/0!</v>
      </c>
      <c r="BA166" s="19" t="e">
        <f t="shared" si="75"/>
        <v>#DIV/0!</v>
      </c>
      <c r="BC166" s="24" t="e">
        <f t="shared" si="79"/>
        <v>#DIV/0!</v>
      </c>
      <c r="BL166" s="4">
        <f t="shared" si="90"/>
        <v>2.1522883443830563</v>
      </c>
      <c r="BM166" s="27">
        <v>142</v>
      </c>
      <c r="BN166" s="66">
        <v>107.9</v>
      </c>
      <c r="BO166" s="28">
        <f t="shared" si="80"/>
        <v>1906.7503911881552</v>
      </c>
      <c r="BP166" s="13">
        <f t="shared" si="81"/>
        <v>0</v>
      </c>
      <c r="BQ166" s="13" t="e">
        <f t="shared" si="82"/>
        <v>#DIV/0!</v>
      </c>
      <c r="BR166" s="8" t="e">
        <f t="shared" si="83"/>
        <v>#DIV/0!</v>
      </c>
      <c r="BS166" s="8">
        <f t="shared" si="91"/>
        <v>3.5647358665431095</v>
      </c>
      <c r="BT166" s="19" t="e">
        <f t="shared" si="76"/>
        <v>#DIV/0!</v>
      </c>
      <c r="BV166" s="24" t="e">
        <f t="shared" si="84"/>
        <v>#DIV/0!</v>
      </c>
      <c r="CD166" s="4">
        <f t="shared" si="92"/>
        <v>2.1522883443830563</v>
      </c>
      <c r="CE166" s="27">
        <v>142</v>
      </c>
      <c r="CF166" s="34"/>
      <c r="CG166" s="28">
        <f t="shared" si="85"/>
        <v>0</v>
      </c>
      <c r="CH166" s="13" t="e">
        <f t="shared" si="93"/>
        <v>#DIV/0!</v>
      </c>
      <c r="CI166" s="13" t="e">
        <f t="shared" si="94"/>
        <v>#DIV/0!</v>
      </c>
      <c r="CJ166" s="8" t="e">
        <f t="shared" si="86"/>
        <v>#DIV/0!</v>
      </c>
      <c r="CK166" s="8" t="e">
        <f t="shared" si="95"/>
        <v>#DIV/0!</v>
      </c>
      <c r="CL166" s="19" t="e">
        <f t="shared" si="77"/>
        <v>#DIV/0!</v>
      </c>
      <c r="CN166" s="24" t="e">
        <f t="shared" si="87"/>
        <v>#DIV/0!</v>
      </c>
    </row>
    <row r="167" spans="45:92" x14ac:dyDescent="0.3">
      <c r="AS167" s="4">
        <f t="shared" si="88"/>
        <v>2.1553360374650619</v>
      </c>
      <c r="AT167" s="27">
        <v>143</v>
      </c>
      <c r="AU167" s="63"/>
      <c r="AV167" s="28"/>
      <c r="AW167" s="13" t="e">
        <f t="shared" si="73"/>
        <v>#DIV/0!</v>
      </c>
      <c r="AX167" s="13" t="e">
        <f t="shared" si="74"/>
        <v>#DIV/0!</v>
      </c>
      <c r="AY167" s="8" t="e">
        <f t="shared" si="78"/>
        <v>#DIV/0!</v>
      </c>
      <c r="AZ167" s="8" t="e">
        <f t="shared" si="89"/>
        <v>#DIV/0!</v>
      </c>
      <c r="BA167" s="19" t="e">
        <f t="shared" si="75"/>
        <v>#DIV/0!</v>
      </c>
      <c r="BC167" s="24" t="e">
        <f t="shared" si="79"/>
        <v>#DIV/0!</v>
      </c>
      <c r="BL167" s="4">
        <f t="shared" si="90"/>
        <v>2.1553360374650619</v>
      </c>
      <c r="BM167" s="27">
        <v>143</v>
      </c>
      <c r="BN167" s="66">
        <v>107.8</v>
      </c>
      <c r="BO167" s="28">
        <f t="shared" si="80"/>
        <v>1904.9832453205108</v>
      </c>
      <c r="BP167" s="13">
        <f t="shared" si="81"/>
        <v>0</v>
      </c>
      <c r="BQ167" s="13" t="e">
        <f t="shared" si="82"/>
        <v>#DIV/0!</v>
      </c>
      <c r="BR167" s="8" t="e">
        <f t="shared" si="83"/>
        <v>#DIV/0!</v>
      </c>
      <c r="BS167" s="8">
        <f t="shared" si="91"/>
        <v>3.475278293135442</v>
      </c>
      <c r="BT167" s="19" t="e">
        <f t="shared" si="76"/>
        <v>#DIV/0!</v>
      </c>
      <c r="BV167" s="24" t="e">
        <f t="shared" si="84"/>
        <v>#DIV/0!</v>
      </c>
      <c r="CD167" s="4">
        <f t="shared" si="92"/>
        <v>2.1553360374650619</v>
      </c>
      <c r="CE167" s="27">
        <v>143</v>
      </c>
      <c r="CF167" s="34"/>
      <c r="CG167" s="28">
        <f t="shared" si="85"/>
        <v>0</v>
      </c>
      <c r="CH167" s="13" t="e">
        <f t="shared" si="93"/>
        <v>#DIV/0!</v>
      </c>
      <c r="CI167" s="13" t="e">
        <f t="shared" si="94"/>
        <v>#DIV/0!</v>
      </c>
      <c r="CJ167" s="8" t="e">
        <f t="shared" si="86"/>
        <v>#DIV/0!</v>
      </c>
      <c r="CK167" s="8" t="e">
        <f t="shared" si="95"/>
        <v>#DIV/0!</v>
      </c>
      <c r="CL167" s="19" t="e">
        <f t="shared" si="77"/>
        <v>#DIV/0!</v>
      </c>
      <c r="CN167" s="24" t="e">
        <f t="shared" si="87"/>
        <v>#DIV/0!</v>
      </c>
    </row>
    <row r="168" spans="45:92" x14ac:dyDescent="0.3">
      <c r="AS168" s="4">
        <f t="shared" si="88"/>
        <v>2.1583624920952498</v>
      </c>
      <c r="AT168" s="27">
        <v>144</v>
      </c>
      <c r="AU168" s="63"/>
      <c r="AV168" s="28"/>
      <c r="AW168" s="13" t="e">
        <f t="shared" si="73"/>
        <v>#DIV/0!</v>
      </c>
      <c r="AX168" s="13" t="e">
        <f t="shared" si="74"/>
        <v>#DIV/0!</v>
      </c>
      <c r="AY168" s="8" t="e">
        <f t="shared" si="78"/>
        <v>#DIV/0!</v>
      </c>
      <c r="AZ168" s="8" t="e">
        <f t="shared" si="89"/>
        <v>#DIV/0!</v>
      </c>
      <c r="BA168" s="19" t="e">
        <f t="shared" si="75"/>
        <v>#DIV/0!</v>
      </c>
      <c r="BC168" s="24" t="e">
        <f t="shared" si="79"/>
        <v>#DIV/0!</v>
      </c>
      <c r="BL168" s="4">
        <f t="shared" si="90"/>
        <v>2.1583624920952498</v>
      </c>
      <c r="BM168" s="27">
        <v>144</v>
      </c>
      <c r="BN168" s="66">
        <v>107.8</v>
      </c>
      <c r="BO168" s="28">
        <f t="shared" si="80"/>
        <v>1904.9832453205108</v>
      </c>
      <c r="BP168" s="13">
        <f t="shared" si="81"/>
        <v>0</v>
      </c>
      <c r="BQ168" s="13" t="e">
        <f t="shared" si="82"/>
        <v>#DIV/0!</v>
      </c>
      <c r="BR168" s="8" t="e">
        <f t="shared" si="83"/>
        <v>#DIV/0!</v>
      </c>
      <c r="BS168" s="8">
        <f t="shared" si="91"/>
        <v>3.475278293135442</v>
      </c>
      <c r="BT168" s="19" t="e">
        <f t="shared" si="76"/>
        <v>#DIV/0!</v>
      </c>
      <c r="BV168" s="24" t="e">
        <f t="shared" si="84"/>
        <v>#DIV/0!</v>
      </c>
      <c r="CD168" s="4">
        <f t="shared" si="92"/>
        <v>2.1583624920952498</v>
      </c>
      <c r="CE168" s="27">
        <v>144</v>
      </c>
      <c r="CF168" s="34"/>
      <c r="CG168" s="28">
        <f t="shared" si="85"/>
        <v>0</v>
      </c>
      <c r="CH168" s="13" t="e">
        <f t="shared" si="93"/>
        <v>#DIV/0!</v>
      </c>
      <c r="CI168" s="13" t="e">
        <f t="shared" si="94"/>
        <v>#DIV/0!</v>
      </c>
      <c r="CJ168" s="8" t="e">
        <f t="shared" si="86"/>
        <v>#DIV/0!</v>
      </c>
      <c r="CK168" s="8" t="e">
        <f t="shared" si="95"/>
        <v>#DIV/0!</v>
      </c>
      <c r="CL168" s="19" t="e">
        <f t="shared" si="77"/>
        <v>#DIV/0!</v>
      </c>
      <c r="CN168" s="24" t="e">
        <f t="shared" si="87"/>
        <v>#DIV/0!</v>
      </c>
    </row>
    <row r="169" spans="45:92" x14ac:dyDescent="0.3">
      <c r="AS169" s="4">
        <f t="shared" si="88"/>
        <v>2.1613680022349748</v>
      </c>
      <c r="AT169" s="27">
        <v>145</v>
      </c>
      <c r="AU169" s="63"/>
      <c r="AV169" s="28"/>
      <c r="AW169" s="13" t="e">
        <f t="shared" si="73"/>
        <v>#DIV/0!</v>
      </c>
      <c r="AX169" s="13" t="e">
        <f t="shared" si="74"/>
        <v>#DIV/0!</v>
      </c>
      <c r="AY169" s="8" t="e">
        <f t="shared" si="78"/>
        <v>#DIV/0!</v>
      </c>
      <c r="AZ169" s="8" t="e">
        <f t="shared" si="89"/>
        <v>#DIV/0!</v>
      </c>
      <c r="BA169" s="19" t="e">
        <f t="shared" si="75"/>
        <v>#DIV/0!</v>
      </c>
      <c r="BC169" s="24" t="e">
        <f t="shared" si="79"/>
        <v>#DIV/0!</v>
      </c>
      <c r="BL169" s="4">
        <f t="shared" si="90"/>
        <v>2.1613680022349748</v>
      </c>
      <c r="BM169" s="27">
        <v>145</v>
      </c>
      <c r="BN169" s="66">
        <v>107.8</v>
      </c>
      <c r="BO169" s="28">
        <f t="shared" si="80"/>
        <v>1904.9832453205108</v>
      </c>
      <c r="BP169" s="13">
        <f t="shared" si="81"/>
        <v>0</v>
      </c>
      <c r="BQ169" s="13" t="e">
        <f t="shared" si="82"/>
        <v>#DIV/0!</v>
      </c>
      <c r="BR169" s="8" t="e">
        <f t="shared" si="83"/>
        <v>#DIV/0!</v>
      </c>
      <c r="BS169" s="8">
        <f t="shared" si="91"/>
        <v>3.475278293135442</v>
      </c>
      <c r="BT169" s="19" t="e">
        <f t="shared" si="76"/>
        <v>#DIV/0!</v>
      </c>
      <c r="BV169" s="24" t="e">
        <f t="shared" si="84"/>
        <v>#DIV/0!</v>
      </c>
      <c r="CD169" s="4">
        <f t="shared" si="92"/>
        <v>2.1613680022349748</v>
      </c>
      <c r="CE169" s="27">
        <v>145</v>
      </c>
      <c r="CF169" s="34"/>
      <c r="CG169" s="28">
        <f t="shared" si="85"/>
        <v>0</v>
      </c>
      <c r="CH169" s="13" t="e">
        <f t="shared" si="93"/>
        <v>#DIV/0!</v>
      </c>
      <c r="CI169" s="13" t="e">
        <f t="shared" si="94"/>
        <v>#DIV/0!</v>
      </c>
      <c r="CJ169" s="8" t="e">
        <f t="shared" si="86"/>
        <v>#DIV/0!</v>
      </c>
      <c r="CK169" s="8" t="e">
        <f t="shared" si="95"/>
        <v>#DIV/0!</v>
      </c>
      <c r="CL169" s="19" t="e">
        <f t="shared" si="77"/>
        <v>#DIV/0!</v>
      </c>
      <c r="CN169" s="24" t="e">
        <f t="shared" si="87"/>
        <v>#DIV/0!</v>
      </c>
    </row>
    <row r="170" spans="45:92" x14ac:dyDescent="0.3">
      <c r="AS170" s="4">
        <f t="shared" si="88"/>
        <v>2.1643528557844371</v>
      </c>
      <c r="AT170" s="27">
        <v>146</v>
      </c>
      <c r="AU170" s="63"/>
      <c r="AV170" s="28"/>
      <c r="AW170" s="13" t="e">
        <f t="shared" si="73"/>
        <v>#DIV/0!</v>
      </c>
      <c r="AX170" s="13" t="e">
        <f t="shared" si="74"/>
        <v>#DIV/0!</v>
      </c>
      <c r="AY170" s="8" t="e">
        <f t="shared" si="78"/>
        <v>#DIV/0!</v>
      </c>
      <c r="AZ170" s="8" t="e">
        <f t="shared" si="89"/>
        <v>#DIV/0!</v>
      </c>
      <c r="BA170" s="19" t="e">
        <f t="shared" si="75"/>
        <v>#DIV/0!</v>
      </c>
      <c r="BC170" s="24" t="e">
        <f t="shared" si="79"/>
        <v>#DIV/0!</v>
      </c>
      <c r="BL170" s="4">
        <f t="shared" si="90"/>
        <v>2.1643528557844371</v>
      </c>
      <c r="BM170" s="27">
        <v>146</v>
      </c>
      <c r="BN170" s="66">
        <v>107.8</v>
      </c>
      <c r="BO170" s="28">
        <f t="shared" si="80"/>
        <v>1904.9832453205108</v>
      </c>
      <c r="BP170" s="13">
        <f t="shared" si="81"/>
        <v>0</v>
      </c>
      <c r="BQ170" s="13" t="e">
        <f t="shared" si="82"/>
        <v>#DIV/0!</v>
      </c>
      <c r="BR170" s="8" t="e">
        <f t="shared" si="83"/>
        <v>#DIV/0!</v>
      </c>
      <c r="BS170" s="8">
        <f t="shared" si="91"/>
        <v>3.475278293135442</v>
      </c>
      <c r="BT170" s="19" t="e">
        <f t="shared" si="76"/>
        <v>#DIV/0!</v>
      </c>
      <c r="BV170" s="24" t="e">
        <f t="shared" si="84"/>
        <v>#DIV/0!</v>
      </c>
      <c r="CD170" s="4">
        <f t="shared" si="92"/>
        <v>2.1643528557844371</v>
      </c>
      <c r="CE170" s="27">
        <v>146</v>
      </c>
      <c r="CF170" s="34"/>
      <c r="CG170" s="28">
        <f t="shared" si="85"/>
        <v>0</v>
      </c>
      <c r="CH170" s="13" t="e">
        <f t="shared" si="93"/>
        <v>#DIV/0!</v>
      </c>
      <c r="CI170" s="13" t="e">
        <f t="shared" si="94"/>
        <v>#DIV/0!</v>
      </c>
      <c r="CJ170" s="8" t="e">
        <f t="shared" si="86"/>
        <v>#DIV/0!</v>
      </c>
      <c r="CK170" s="8" t="e">
        <f t="shared" si="95"/>
        <v>#DIV/0!</v>
      </c>
      <c r="CL170" s="19" t="e">
        <f t="shared" si="77"/>
        <v>#DIV/0!</v>
      </c>
      <c r="CN170" s="24" t="e">
        <f t="shared" si="87"/>
        <v>#DIV/0!</v>
      </c>
    </row>
    <row r="171" spans="45:92" x14ac:dyDescent="0.3">
      <c r="AS171" s="4">
        <f t="shared" si="88"/>
        <v>2.167317334748176</v>
      </c>
      <c r="AT171" s="27">
        <v>147</v>
      </c>
      <c r="AU171" s="63"/>
      <c r="AV171" s="28"/>
      <c r="AW171" s="13" t="e">
        <f t="shared" si="73"/>
        <v>#DIV/0!</v>
      </c>
      <c r="AX171" s="13" t="e">
        <f t="shared" si="74"/>
        <v>#DIV/0!</v>
      </c>
      <c r="AY171" s="8" t="e">
        <f t="shared" si="78"/>
        <v>#DIV/0!</v>
      </c>
      <c r="AZ171" s="8" t="e">
        <f t="shared" si="89"/>
        <v>#DIV/0!</v>
      </c>
      <c r="BA171" s="19" t="e">
        <f t="shared" si="75"/>
        <v>#DIV/0!</v>
      </c>
      <c r="BC171" s="24" t="e">
        <f t="shared" si="79"/>
        <v>#DIV/0!</v>
      </c>
      <c r="BL171" s="4">
        <f t="shared" si="90"/>
        <v>2.167317334748176</v>
      </c>
      <c r="BM171" s="27">
        <v>147</v>
      </c>
      <c r="BN171" s="66">
        <v>107.8</v>
      </c>
      <c r="BO171" s="28">
        <f t="shared" si="80"/>
        <v>1904.9832453205108</v>
      </c>
      <c r="BP171" s="13">
        <f t="shared" si="81"/>
        <v>0</v>
      </c>
      <c r="BQ171" s="13" t="e">
        <f t="shared" si="82"/>
        <v>#DIV/0!</v>
      </c>
      <c r="BR171" s="8" t="e">
        <f t="shared" si="83"/>
        <v>#DIV/0!</v>
      </c>
      <c r="BS171" s="8">
        <f t="shared" si="91"/>
        <v>3.475278293135442</v>
      </c>
      <c r="BT171" s="19" t="e">
        <f t="shared" si="76"/>
        <v>#DIV/0!</v>
      </c>
      <c r="BV171" s="24" t="e">
        <f t="shared" si="84"/>
        <v>#DIV/0!</v>
      </c>
      <c r="CD171" s="4">
        <f t="shared" si="92"/>
        <v>2.167317334748176</v>
      </c>
      <c r="CE171" s="27">
        <v>147</v>
      </c>
      <c r="CF171" s="34"/>
      <c r="CG171" s="28">
        <f t="shared" si="85"/>
        <v>0</v>
      </c>
      <c r="CH171" s="13" t="e">
        <f t="shared" si="93"/>
        <v>#DIV/0!</v>
      </c>
      <c r="CI171" s="13" t="e">
        <f t="shared" si="94"/>
        <v>#DIV/0!</v>
      </c>
      <c r="CJ171" s="8" t="e">
        <f t="shared" si="86"/>
        <v>#DIV/0!</v>
      </c>
      <c r="CK171" s="8" t="e">
        <f t="shared" si="95"/>
        <v>#DIV/0!</v>
      </c>
      <c r="CL171" s="19" t="e">
        <f t="shared" si="77"/>
        <v>#DIV/0!</v>
      </c>
      <c r="CN171" s="24" t="e">
        <f t="shared" si="87"/>
        <v>#DIV/0!</v>
      </c>
    </row>
    <row r="172" spans="45:92" x14ac:dyDescent="0.3">
      <c r="AS172" s="4">
        <f t="shared" si="88"/>
        <v>2.1702617153949575</v>
      </c>
      <c r="AT172" s="27">
        <v>148</v>
      </c>
      <c r="AU172" s="63"/>
      <c r="AV172" s="28"/>
      <c r="AW172" s="13" t="e">
        <f t="shared" si="73"/>
        <v>#DIV/0!</v>
      </c>
      <c r="AX172" s="13" t="e">
        <f t="shared" si="74"/>
        <v>#DIV/0!</v>
      </c>
      <c r="AY172" s="8" t="e">
        <f t="shared" si="78"/>
        <v>#DIV/0!</v>
      </c>
      <c r="AZ172" s="8" t="e">
        <f t="shared" si="89"/>
        <v>#DIV/0!</v>
      </c>
      <c r="BA172" s="19" t="e">
        <f t="shared" si="75"/>
        <v>#DIV/0!</v>
      </c>
      <c r="BC172" s="24" t="e">
        <f t="shared" si="79"/>
        <v>#DIV/0!</v>
      </c>
      <c r="BL172" s="4">
        <f t="shared" si="90"/>
        <v>2.1702617153949575</v>
      </c>
      <c r="BM172" s="27">
        <v>148</v>
      </c>
      <c r="BN172" s="66">
        <v>107.8</v>
      </c>
      <c r="BO172" s="28">
        <f t="shared" si="80"/>
        <v>1904.9832453205108</v>
      </c>
      <c r="BP172" s="13">
        <f t="shared" si="81"/>
        <v>0</v>
      </c>
      <c r="BQ172" s="13" t="e">
        <f t="shared" si="82"/>
        <v>#DIV/0!</v>
      </c>
      <c r="BR172" s="8" t="e">
        <f t="shared" si="83"/>
        <v>#DIV/0!</v>
      </c>
      <c r="BS172" s="8">
        <f t="shared" si="91"/>
        <v>3.475278293135442</v>
      </c>
      <c r="BT172" s="19" t="e">
        <f t="shared" si="76"/>
        <v>#DIV/0!</v>
      </c>
      <c r="BV172" s="24" t="e">
        <f t="shared" si="84"/>
        <v>#DIV/0!</v>
      </c>
      <c r="CD172" s="4">
        <f t="shared" si="92"/>
        <v>2.1702617153949575</v>
      </c>
      <c r="CE172" s="27">
        <v>148</v>
      </c>
      <c r="CF172" s="34"/>
      <c r="CG172" s="28">
        <f t="shared" si="85"/>
        <v>0</v>
      </c>
      <c r="CH172" s="13" t="e">
        <f t="shared" si="93"/>
        <v>#DIV/0!</v>
      </c>
      <c r="CI172" s="13" t="e">
        <f t="shared" si="94"/>
        <v>#DIV/0!</v>
      </c>
      <c r="CJ172" s="8" t="e">
        <f t="shared" si="86"/>
        <v>#DIV/0!</v>
      </c>
      <c r="CK172" s="8" t="e">
        <f t="shared" si="95"/>
        <v>#DIV/0!</v>
      </c>
      <c r="CL172" s="19" t="e">
        <f t="shared" si="77"/>
        <v>#DIV/0!</v>
      </c>
      <c r="CN172" s="24" t="e">
        <f t="shared" si="87"/>
        <v>#DIV/0!</v>
      </c>
    </row>
    <row r="173" spans="45:92" x14ac:dyDescent="0.3">
      <c r="AS173" s="4">
        <f t="shared" si="88"/>
        <v>2.173186268412274</v>
      </c>
      <c r="AT173" s="27">
        <v>149</v>
      </c>
      <c r="AU173" s="63"/>
      <c r="AV173" s="28"/>
      <c r="AW173" s="13" t="e">
        <f t="shared" si="73"/>
        <v>#DIV/0!</v>
      </c>
      <c r="AX173" s="13" t="e">
        <f t="shared" si="74"/>
        <v>#DIV/0!</v>
      </c>
      <c r="AY173" s="8" t="e">
        <f t="shared" si="78"/>
        <v>#DIV/0!</v>
      </c>
      <c r="AZ173" s="8" t="e">
        <f t="shared" si="89"/>
        <v>#DIV/0!</v>
      </c>
      <c r="BA173" s="19" t="e">
        <f t="shared" si="75"/>
        <v>#DIV/0!</v>
      </c>
      <c r="BC173" s="24" t="e">
        <f t="shared" si="79"/>
        <v>#DIV/0!</v>
      </c>
      <c r="BL173" s="4">
        <f t="shared" si="90"/>
        <v>2.173186268412274</v>
      </c>
      <c r="BM173" s="27">
        <v>149</v>
      </c>
      <c r="BN173" s="66">
        <v>107.8</v>
      </c>
      <c r="BO173" s="28">
        <f t="shared" si="80"/>
        <v>1904.9832453205108</v>
      </c>
      <c r="BP173" s="13">
        <f t="shared" si="81"/>
        <v>0</v>
      </c>
      <c r="BQ173" s="13" t="e">
        <f t="shared" si="82"/>
        <v>#DIV/0!</v>
      </c>
      <c r="BR173" s="8" t="e">
        <f t="shared" si="83"/>
        <v>#DIV/0!</v>
      </c>
      <c r="BS173" s="8">
        <f t="shared" si="91"/>
        <v>3.475278293135442</v>
      </c>
      <c r="BT173" s="19" t="e">
        <f t="shared" si="76"/>
        <v>#DIV/0!</v>
      </c>
      <c r="BV173" s="24" t="e">
        <f t="shared" si="84"/>
        <v>#DIV/0!</v>
      </c>
      <c r="CD173" s="4">
        <f t="shared" si="92"/>
        <v>2.173186268412274</v>
      </c>
      <c r="CE173" s="27">
        <v>149</v>
      </c>
      <c r="CF173" s="34"/>
      <c r="CG173" s="28">
        <f t="shared" si="85"/>
        <v>0</v>
      </c>
      <c r="CH173" s="13" t="e">
        <f t="shared" si="93"/>
        <v>#DIV/0!</v>
      </c>
      <c r="CI173" s="13" t="e">
        <f t="shared" si="94"/>
        <v>#DIV/0!</v>
      </c>
      <c r="CJ173" s="8" t="e">
        <f t="shared" si="86"/>
        <v>#DIV/0!</v>
      </c>
      <c r="CK173" s="8" t="e">
        <f t="shared" si="95"/>
        <v>#DIV/0!</v>
      </c>
      <c r="CL173" s="19" t="e">
        <f t="shared" si="77"/>
        <v>#DIV/0!</v>
      </c>
      <c r="CN173" s="24" t="e">
        <f t="shared" si="87"/>
        <v>#DIV/0!</v>
      </c>
    </row>
    <row r="174" spans="45:92" x14ac:dyDescent="0.3">
      <c r="AS174" s="4">
        <f t="shared" si="88"/>
        <v>2.1760912590556813</v>
      </c>
      <c r="AT174" s="27">
        <v>150</v>
      </c>
      <c r="AU174" s="63"/>
      <c r="AV174" s="28"/>
      <c r="AW174" s="13" t="e">
        <f t="shared" si="73"/>
        <v>#DIV/0!</v>
      </c>
      <c r="AX174" s="13" t="e">
        <f t="shared" si="74"/>
        <v>#DIV/0!</v>
      </c>
      <c r="AY174" s="8" t="e">
        <f t="shared" si="78"/>
        <v>#DIV/0!</v>
      </c>
      <c r="AZ174" s="8" t="e">
        <f t="shared" si="89"/>
        <v>#DIV/0!</v>
      </c>
      <c r="BA174" s="19" t="e">
        <f t="shared" si="75"/>
        <v>#DIV/0!</v>
      </c>
      <c r="BC174" s="24" t="e">
        <f t="shared" si="79"/>
        <v>#DIV/0!</v>
      </c>
      <c r="BL174" s="4">
        <f t="shared" si="90"/>
        <v>2.1760912590556813</v>
      </c>
      <c r="BM174" s="27">
        <v>150</v>
      </c>
      <c r="BN174" s="66">
        <v>107.7</v>
      </c>
      <c r="BO174" s="28">
        <f t="shared" si="80"/>
        <v>1903.2160994528665</v>
      </c>
      <c r="BP174" s="13">
        <f t="shared" si="81"/>
        <v>0</v>
      </c>
      <c r="BQ174" s="13" t="e">
        <f t="shared" si="82"/>
        <v>#DIV/0!</v>
      </c>
      <c r="BR174" s="8" t="e">
        <f t="shared" si="83"/>
        <v>#DIV/0!</v>
      </c>
      <c r="BS174" s="8">
        <f t="shared" si="91"/>
        <v>3.3856545961002897</v>
      </c>
      <c r="BT174" s="19" t="e">
        <f t="shared" si="76"/>
        <v>#DIV/0!</v>
      </c>
      <c r="BV174" s="24" t="e">
        <f t="shared" si="84"/>
        <v>#DIV/0!</v>
      </c>
      <c r="CD174" s="4">
        <f t="shared" si="92"/>
        <v>2.1760912590556813</v>
      </c>
      <c r="CE174" s="27">
        <v>150</v>
      </c>
      <c r="CF174" s="34"/>
      <c r="CG174" s="28">
        <f t="shared" si="85"/>
        <v>0</v>
      </c>
      <c r="CH174" s="13" t="e">
        <f t="shared" si="93"/>
        <v>#DIV/0!</v>
      </c>
      <c r="CI174" s="13" t="e">
        <f t="shared" si="94"/>
        <v>#DIV/0!</v>
      </c>
      <c r="CJ174" s="8" t="e">
        <f t="shared" si="86"/>
        <v>#DIV/0!</v>
      </c>
      <c r="CK174" s="8" t="e">
        <f t="shared" si="95"/>
        <v>#DIV/0!</v>
      </c>
      <c r="CL174" s="19" t="e">
        <f t="shared" si="77"/>
        <v>#DIV/0!</v>
      </c>
      <c r="CN174" s="24" t="e">
        <f t="shared" si="87"/>
        <v>#DIV/0!</v>
      </c>
    </row>
    <row r="175" spans="45:92" x14ac:dyDescent="0.3">
      <c r="AS175" s="4">
        <f t="shared" si="88"/>
        <v>2.1789769472931693</v>
      </c>
      <c r="AT175" s="27">
        <v>151</v>
      </c>
      <c r="AU175" s="63"/>
      <c r="AV175" s="28"/>
      <c r="AW175" s="13" t="e">
        <f t="shared" si="73"/>
        <v>#DIV/0!</v>
      </c>
      <c r="AX175" s="13" t="e">
        <f t="shared" si="74"/>
        <v>#DIV/0!</v>
      </c>
      <c r="AY175" s="8" t="e">
        <f t="shared" si="78"/>
        <v>#DIV/0!</v>
      </c>
      <c r="AZ175" s="8" t="e">
        <f t="shared" si="89"/>
        <v>#DIV/0!</v>
      </c>
      <c r="BA175" s="19" t="e">
        <f t="shared" si="75"/>
        <v>#DIV/0!</v>
      </c>
      <c r="BC175" s="24" t="e">
        <f t="shared" si="79"/>
        <v>#DIV/0!</v>
      </c>
      <c r="BL175" s="4">
        <f t="shared" si="90"/>
        <v>2.1789769472931693</v>
      </c>
      <c r="BM175" s="27">
        <v>151</v>
      </c>
      <c r="BN175" s="66">
        <v>107.7</v>
      </c>
      <c r="BO175" s="28">
        <f t="shared" si="80"/>
        <v>1903.2160994528665</v>
      </c>
      <c r="BP175" s="13">
        <f t="shared" si="81"/>
        <v>0</v>
      </c>
      <c r="BQ175" s="13" t="e">
        <f t="shared" si="82"/>
        <v>#DIV/0!</v>
      </c>
      <c r="BR175" s="8" t="e">
        <f t="shared" si="83"/>
        <v>#DIV/0!</v>
      </c>
      <c r="BS175" s="8">
        <f t="shared" si="91"/>
        <v>3.3856545961002897</v>
      </c>
      <c r="BT175" s="19" t="e">
        <f t="shared" si="76"/>
        <v>#DIV/0!</v>
      </c>
      <c r="BV175" s="24" t="e">
        <f t="shared" si="84"/>
        <v>#DIV/0!</v>
      </c>
      <c r="CD175" s="4">
        <f t="shared" si="92"/>
        <v>2.1789769472931693</v>
      </c>
      <c r="CE175" s="27">
        <v>151</v>
      </c>
      <c r="CF175" s="34"/>
      <c r="CG175" s="28">
        <f t="shared" si="85"/>
        <v>0</v>
      </c>
      <c r="CH175" s="13" t="e">
        <f t="shared" si="93"/>
        <v>#DIV/0!</v>
      </c>
      <c r="CI175" s="13" t="e">
        <f t="shared" si="94"/>
        <v>#DIV/0!</v>
      </c>
      <c r="CJ175" s="8" t="e">
        <f t="shared" si="86"/>
        <v>#DIV/0!</v>
      </c>
      <c r="CK175" s="8" t="e">
        <f t="shared" si="95"/>
        <v>#DIV/0!</v>
      </c>
      <c r="CL175" s="19" t="e">
        <f t="shared" si="77"/>
        <v>#DIV/0!</v>
      </c>
      <c r="CN175" s="24" t="e">
        <f t="shared" si="87"/>
        <v>#DIV/0!</v>
      </c>
    </row>
    <row r="176" spans="45:92" x14ac:dyDescent="0.3">
      <c r="AS176" s="4">
        <f t="shared" si="88"/>
        <v>2.1818435879447726</v>
      </c>
      <c r="AT176" s="27">
        <v>152</v>
      </c>
      <c r="AU176" s="63"/>
      <c r="AV176" s="28"/>
      <c r="AW176" s="13" t="e">
        <f t="shared" si="73"/>
        <v>#DIV/0!</v>
      </c>
      <c r="AX176" s="13" t="e">
        <f t="shared" si="74"/>
        <v>#DIV/0!</v>
      </c>
      <c r="AY176" s="8" t="e">
        <f t="shared" si="78"/>
        <v>#DIV/0!</v>
      </c>
      <c r="AZ176" s="8" t="e">
        <f t="shared" si="89"/>
        <v>#DIV/0!</v>
      </c>
      <c r="BA176" s="19" t="e">
        <f t="shared" si="75"/>
        <v>#DIV/0!</v>
      </c>
      <c r="BC176" s="24" t="e">
        <f t="shared" si="79"/>
        <v>#DIV/0!</v>
      </c>
      <c r="BL176" s="4">
        <f t="shared" si="90"/>
        <v>2.1818435879447726</v>
      </c>
      <c r="BM176" s="27">
        <v>152</v>
      </c>
      <c r="BN176" s="66">
        <v>107.7</v>
      </c>
      <c r="BO176" s="28">
        <f t="shared" si="80"/>
        <v>1903.2160994528665</v>
      </c>
      <c r="BP176" s="13">
        <f t="shared" si="81"/>
        <v>0</v>
      </c>
      <c r="BQ176" s="13" t="e">
        <f t="shared" si="82"/>
        <v>#DIV/0!</v>
      </c>
      <c r="BR176" s="8" t="e">
        <f t="shared" si="83"/>
        <v>#DIV/0!</v>
      </c>
      <c r="BS176" s="8">
        <f t="shared" si="91"/>
        <v>3.3856545961002897</v>
      </c>
      <c r="BT176" s="19" t="e">
        <f t="shared" si="76"/>
        <v>#DIV/0!</v>
      </c>
      <c r="BV176" s="24" t="e">
        <f t="shared" si="84"/>
        <v>#DIV/0!</v>
      </c>
      <c r="CD176" s="4">
        <f t="shared" si="92"/>
        <v>2.1818435879447726</v>
      </c>
      <c r="CE176" s="27">
        <v>152</v>
      </c>
      <c r="CF176" s="34"/>
      <c r="CG176" s="28">
        <f t="shared" si="85"/>
        <v>0</v>
      </c>
      <c r="CH176" s="13" t="e">
        <f t="shared" si="93"/>
        <v>#DIV/0!</v>
      </c>
      <c r="CI176" s="13" t="e">
        <f t="shared" si="94"/>
        <v>#DIV/0!</v>
      </c>
      <c r="CJ176" s="8" t="e">
        <f t="shared" si="86"/>
        <v>#DIV/0!</v>
      </c>
      <c r="CK176" s="8" t="e">
        <f t="shared" si="95"/>
        <v>#DIV/0!</v>
      </c>
      <c r="CL176" s="19" t="e">
        <f t="shared" si="77"/>
        <v>#DIV/0!</v>
      </c>
      <c r="CN176" s="24" t="e">
        <f t="shared" si="87"/>
        <v>#DIV/0!</v>
      </c>
    </row>
    <row r="177" spans="45:92" x14ac:dyDescent="0.3">
      <c r="AS177" s="4">
        <f t="shared" si="88"/>
        <v>2.1846914308175989</v>
      </c>
      <c r="AT177" s="27">
        <v>153</v>
      </c>
      <c r="AU177" s="63"/>
      <c r="AV177" s="28"/>
      <c r="AW177" s="13" t="e">
        <f t="shared" si="73"/>
        <v>#DIV/0!</v>
      </c>
      <c r="AX177" s="13" t="e">
        <f t="shared" si="74"/>
        <v>#DIV/0!</v>
      </c>
      <c r="AY177" s="8" t="e">
        <f t="shared" si="78"/>
        <v>#DIV/0!</v>
      </c>
      <c r="AZ177" s="8" t="e">
        <f t="shared" si="89"/>
        <v>#DIV/0!</v>
      </c>
      <c r="BA177" s="19" t="e">
        <f t="shared" si="75"/>
        <v>#DIV/0!</v>
      </c>
      <c r="BC177" s="24" t="e">
        <f t="shared" si="79"/>
        <v>#DIV/0!</v>
      </c>
      <c r="BL177" s="4">
        <f t="shared" si="90"/>
        <v>2.1846914308175989</v>
      </c>
      <c r="BM177" s="27">
        <v>153</v>
      </c>
      <c r="BN177" s="66">
        <v>107.7</v>
      </c>
      <c r="BO177" s="28">
        <f t="shared" si="80"/>
        <v>1903.2160994528665</v>
      </c>
      <c r="BP177" s="13">
        <f t="shared" si="81"/>
        <v>0</v>
      </c>
      <c r="BQ177" s="13" t="e">
        <f t="shared" si="82"/>
        <v>#DIV/0!</v>
      </c>
      <c r="BR177" s="8" t="e">
        <f t="shared" si="83"/>
        <v>#DIV/0!</v>
      </c>
      <c r="BS177" s="8">
        <f t="shared" si="91"/>
        <v>3.3856545961002897</v>
      </c>
      <c r="BT177" s="19" t="e">
        <f t="shared" si="76"/>
        <v>#DIV/0!</v>
      </c>
      <c r="BV177" s="24" t="e">
        <f t="shared" si="84"/>
        <v>#DIV/0!</v>
      </c>
      <c r="CD177" s="4">
        <f t="shared" si="92"/>
        <v>2.1846914308175989</v>
      </c>
      <c r="CE177" s="27">
        <v>153</v>
      </c>
      <c r="CF177" s="34"/>
      <c r="CG177" s="28">
        <f t="shared" si="85"/>
        <v>0</v>
      </c>
      <c r="CH177" s="13" t="e">
        <f t="shared" si="93"/>
        <v>#DIV/0!</v>
      </c>
      <c r="CI177" s="13" t="e">
        <f t="shared" si="94"/>
        <v>#DIV/0!</v>
      </c>
      <c r="CJ177" s="8" t="e">
        <f t="shared" si="86"/>
        <v>#DIV/0!</v>
      </c>
      <c r="CK177" s="8" t="e">
        <f t="shared" si="95"/>
        <v>#DIV/0!</v>
      </c>
      <c r="CL177" s="19" t="e">
        <f t="shared" si="77"/>
        <v>#DIV/0!</v>
      </c>
      <c r="CN177" s="24" t="e">
        <f t="shared" si="87"/>
        <v>#DIV/0!</v>
      </c>
    </row>
    <row r="178" spans="45:92" x14ac:dyDescent="0.3">
      <c r="AS178" s="4">
        <f t="shared" si="88"/>
        <v>2.1875207208364631</v>
      </c>
      <c r="AT178" s="27">
        <v>154</v>
      </c>
      <c r="AU178" s="63"/>
      <c r="AV178" s="28"/>
      <c r="AW178" s="13" t="e">
        <f t="shared" si="73"/>
        <v>#DIV/0!</v>
      </c>
      <c r="AX178" s="13" t="e">
        <f t="shared" si="74"/>
        <v>#DIV/0!</v>
      </c>
      <c r="AY178" s="8" t="e">
        <f t="shared" si="78"/>
        <v>#DIV/0!</v>
      </c>
      <c r="AZ178" s="8" t="e">
        <f t="shared" si="89"/>
        <v>#DIV/0!</v>
      </c>
      <c r="BA178" s="19" t="e">
        <f t="shared" si="75"/>
        <v>#DIV/0!</v>
      </c>
      <c r="BC178" s="24" t="e">
        <f t="shared" si="79"/>
        <v>#DIV/0!</v>
      </c>
      <c r="BL178" s="4">
        <f t="shared" si="90"/>
        <v>2.1875207208364631</v>
      </c>
      <c r="BM178" s="27">
        <v>154</v>
      </c>
      <c r="BN178" s="66">
        <v>107.7</v>
      </c>
      <c r="BO178" s="28">
        <f t="shared" si="80"/>
        <v>1903.2160994528665</v>
      </c>
      <c r="BP178" s="13">
        <f t="shared" si="81"/>
        <v>0</v>
      </c>
      <c r="BQ178" s="13" t="e">
        <f t="shared" si="82"/>
        <v>#DIV/0!</v>
      </c>
      <c r="BR178" s="8" t="e">
        <f t="shared" si="83"/>
        <v>#DIV/0!</v>
      </c>
      <c r="BS178" s="8">
        <f t="shared" si="91"/>
        <v>3.3856545961002897</v>
      </c>
      <c r="BT178" s="19" t="e">
        <f t="shared" si="76"/>
        <v>#DIV/0!</v>
      </c>
      <c r="BV178" s="24" t="e">
        <f t="shared" si="84"/>
        <v>#DIV/0!</v>
      </c>
      <c r="CD178" s="4">
        <f t="shared" si="92"/>
        <v>2.1875207208364631</v>
      </c>
      <c r="CE178" s="27">
        <v>154</v>
      </c>
      <c r="CF178" s="34"/>
      <c r="CG178" s="28">
        <f t="shared" si="85"/>
        <v>0</v>
      </c>
      <c r="CH178" s="13" t="e">
        <f t="shared" si="93"/>
        <v>#DIV/0!</v>
      </c>
      <c r="CI178" s="13" t="e">
        <f t="shared" si="94"/>
        <v>#DIV/0!</v>
      </c>
      <c r="CJ178" s="8" t="e">
        <f t="shared" si="86"/>
        <v>#DIV/0!</v>
      </c>
      <c r="CK178" s="8" t="e">
        <f t="shared" si="95"/>
        <v>#DIV/0!</v>
      </c>
      <c r="CL178" s="19" t="e">
        <f t="shared" si="77"/>
        <v>#DIV/0!</v>
      </c>
      <c r="CN178" s="24" t="e">
        <f t="shared" si="87"/>
        <v>#DIV/0!</v>
      </c>
    </row>
    <row r="179" spans="45:92" x14ac:dyDescent="0.3">
      <c r="AS179" s="4">
        <f t="shared" si="88"/>
        <v>2.1903316981702914</v>
      </c>
      <c r="AT179" s="27">
        <v>155</v>
      </c>
      <c r="AU179" s="63"/>
      <c r="AV179" s="28"/>
      <c r="AW179" s="13" t="e">
        <f t="shared" si="73"/>
        <v>#DIV/0!</v>
      </c>
      <c r="AX179" s="13" t="e">
        <f t="shared" si="74"/>
        <v>#DIV/0!</v>
      </c>
      <c r="AY179" s="8" t="e">
        <f t="shared" si="78"/>
        <v>#DIV/0!</v>
      </c>
      <c r="AZ179" s="8" t="e">
        <f t="shared" si="89"/>
        <v>#DIV/0!</v>
      </c>
      <c r="BA179" s="19" t="e">
        <f t="shared" si="75"/>
        <v>#DIV/0!</v>
      </c>
      <c r="BC179" s="24" t="e">
        <f t="shared" si="79"/>
        <v>#DIV/0!</v>
      </c>
      <c r="BL179" s="4">
        <f t="shared" si="90"/>
        <v>2.1903316981702914</v>
      </c>
      <c r="BM179" s="27">
        <v>155</v>
      </c>
      <c r="BN179" s="66">
        <v>107.7</v>
      </c>
      <c r="BO179" s="28">
        <f t="shared" si="80"/>
        <v>1903.2160994528665</v>
      </c>
      <c r="BP179" s="13">
        <f t="shared" si="81"/>
        <v>0</v>
      </c>
      <c r="BQ179" s="13" t="e">
        <f t="shared" si="82"/>
        <v>#DIV/0!</v>
      </c>
      <c r="BR179" s="8" t="e">
        <f t="shared" si="83"/>
        <v>#DIV/0!</v>
      </c>
      <c r="BS179" s="8">
        <f t="shared" si="91"/>
        <v>3.3856545961002897</v>
      </c>
      <c r="BT179" s="19" t="e">
        <f t="shared" si="76"/>
        <v>#DIV/0!</v>
      </c>
      <c r="BV179" s="24" t="e">
        <f t="shared" si="84"/>
        <v>#DIV/0!</v>
      </c>
      <c r="CD179" s="4">
        <f t="shared" si="92"/>
        <v>2.1903316981702914</v>
      </c>
      <c r="CE179" s="27">
        <v>155</v>
      </c>
      <c r="CF179" s="34"/>
      <c r="CG179" s="28">
        <f t="shared" si="85"/>
        <v>0</v>
      </c>
      <c r="CH179" s="13" t="e">
        <f t="shared" si="93"/>
        <v>#DIV/0!</v>
      </c>
      <c r="CI179" s="13" t="e">
        <f t="shared" si="94"/>
        <v>#DIV/0!</v>
      </c>
      <c r="CJ179" s="8" t="e">
        <f t="shared" si="86"/>
        <v>#DIV/0!</v>
      </c>
      <c r="CK179" s="8" t="e">
        <f t="shared" si="95"/>
        <v>#DIV/0!</v>
      </c>
      <c r="CL179" s="19" t="e">
        <f t="shared" si="77"/>
        <v>#DIV/0!</v>
      </c>
      <c r="CN179" s="24" t="e">
        <f t="shared" si="87"/>
        <v>#DIV/0!</v>
      </c>
    </row>
    <row r="180" spans="45:92" x14ac:dyDescent="0.3">
      <c r="AS180" s="4">
        <f t="shared" si="88"/>
        <v>2.1931245983544616</v>
      </c>
      <c r="AT180" s="27">
        <v>156</v>
      </c>
      <c r="AU180" s="63"/>
      <c r="AV180" s="28"/>
      <c r="AW180" s="13" t="e">
        <f t="shared" si="73"/>
        <v>#DIV/0!</v>
      </c>
      <c r="AX180" s="13" t="e">
        <f t="shared" si="74"/>
        <v>#DIV/0!</v>
      </c>
      <c r="AY180" s="8" t="e">
        <f t="shared" si="78"/>
        <v>#DIV/0!</v>
      </c>
      <c r="AZ180" s="8" t="e">
        <f t="shared" si="89"/>
        <v>#DIV/0!</v>
      </c>
      <c r="BA180" s="19" t="e">
        <f t="shared" si="75"/>
        <v>#DIV/0!</v>
      </c>
      <c r="BC180" s="24" t="e">
        <f t="shared" si="79"/>
        <v>#DIV/0!</v>
      </c>
      <c r="BL180" s="4">
        <f t="shared" si="90"/>
        <v>2.1931245983544616</v>
      </c>
      <c r="BM180" s="27">
        <v>156</v>
      </c>
      <c r="BN180" s="66">
        <v>107.7</v>
      </c>
      <c r="BO180" s="28">
        <f t="shared" si="80"/>
        <v>1903.2160994528665</v>
      </c>
      <c r="BP180" s="13">
        <f t="shared" si="81"/>
        <v>0</v>
      </c>
      <c r="BQ180" s="13" t="e">
        <f t="shared" si="82"/>
        <v>#DIV/0!</v>
      </c>
      <c r="BR180" s="8" t="e">
        <f t="shared" si="83"/>
        <v>#DIV/0!</v>
      </c>
      <c r="BS180" s="8">
        <f t="shared" si="91"/>
        <v>3.3856545961002897</v>
      </c>
      <c r="BT180" s="19" t="e">
        <f t="shared" si="76"/>
        <v>#DIV/0!</v>
      </c>
      <c r="BV180" s="24" t="e">
        <f t="shared" si="84"/>
        <v>#DIV/0!</v>
      </c>
      <c r="CD180" s="4">
        <f t="shared" si="92"/>
        <v>2.1931245983544616</v>
      </c>
      <c r="CE180" s="27">
        <v>156</v>
      </c>
      <c r="CF180" s="34"/>
      <c r="CG180" s="28">
        <f t="shared" si="85"/>
        <v>0</v>
      </c>
      <c r="CH180" s="13" t="e">
        <f t="shared" si="93"/>
        <v>#DIV/0!</v>
      </c>
      <c r="CI180" s="13" t="e">
        <f t="shared" si="94"/>
        <v>#DIV/0!</v>
      </c>
      <c r="CJ180" s="8" t="e">
        <f t="shared" si="86"/>
        <v>#DIV/0!</v>
      </c>
      <c r="CK180" s="8" t="e">
        <f t="shared" si="95"/>
        <v>#DIV/0!</v>
      </c>
      <c r="CL180" s="19" t="e">
        <f t="shared" si="77"/>
        <v>#DIV/0!</v>
      </c>
      <c r="CN180" s="24" t="e">
        <f t="shared" si="87"/>
        <v>#DIV/0!</v>
      </c>
    </row>
    <row r="181" spans="45:92" x14ac:dyDescent="0.3">
      <c r="AS181" s="4">
        <f t="shared" si="88"/>
        <v>2.1958996524092336</v>
      </c>
      <c r="AT181" s="27">
        <v>157</v>
      </c>
      <c r="AU181" s="63"/>
      <c r="AV181" s="28"/>
      <c r="AW181" s="13" t="e">
        <f t="shared" si="73"/>
        <v>#DIV/0!</v>
      </c>
      <c r="AX181" s="13" t="e">
        <f t="shared" si="74"/>
        <v>#DIV/0!</v>
      </c>
      <c r="AY181" s="8" t="e">
        <f t="shared" si="78"/>
        <v>#DIV/0!</v>
      </c>
      <c r="AZ181" s="8" t="e">
        <f t="shared" si="89"/>
        <v>#DIV/0!</v>
      </c>
      <c r="BA181" s="19" t="e">
        <f t="shared" si="75"/>
        <v>#DIV/0!</v>
      </c>
      <c r="BC181" s="24" t="e">
        <f t="shared" si="79"/>
        <v>#DIV/0!</v>
      </c>
      <c r="BL181" s="4">
        <f t="shared" si="90"/>
        <v>2.1958996524092336</v>
      </c>
      <c r="BM181" s="27">
        <v>157</v>
      </c>
      <c r="BN181" s="66">
        <v>107.7</v>
      </c>
      <c r="BO181" s="28">
        <f t="shared" si="80"/>
        <v>1903.2160994528665</v>
      </c>
      <c r="BP181" s="13">
        <f t="shared" si="81"/>
        <v>0</v>
      </c>
      <c r="BQ181" s="13" t="e">
        <f t="shared" si="82"/>
        <v>#DIV/0!</v>
      </c>
      <c r="BR181" s="8" t="e">
        <f t="shared" si="83"/>
        <v>#DIV/0!</v>
      </c>
      <c r="BS181" s="8">
        <f t="shared" si="91"/>
        <v>3.3856545961002897</v>
      </c>
      <c r="BT181" s="19" t="e">
        <f t="shared" si="76"/>
        <v>#DIV/0!</v>
      </c>
      <c r="BV181" s="24" t="e">
        <f t="shared" si="84"/>
        <v>#DIV/0!</v>
      </c>
      <c r="CD181" s="4">
        <f t="shared" si="92"/>
        <v>2.1958996524092336</v>
      </c>
      <c r="CE181" s="27">
        <v>157</v>
      </c>
      <c r="CF181" s="34"/>
      <c r="CG181" s="28">
        <f t="shared" si="85"/>
        <v>0</v>
      </c>
      <c r="CH181" s="13" t="e">
        <f t="shared" si="93"/>
        <v>#DIV/0!</v>
      </c>
      <c r="CI181" s="13" t="e">
        <f t="shared" si="94"/>
        <v>#DIV/0!</v>
      </c>
      <c r="CJ181" s="8" t="e">
        <f t="shared" si="86"/>
        <v>#DIV/0!</v>
      </c>
      <c r="CK181" s="8" t="e">
        <f t="shared" si="95"/>
        <v>#DIV/0!</v>
      </c>
      <c r="CL181" s="19" t="e">
        <f t="shared" si="77"/>
        <v>#DIV/0!</v>
      </c>
      <c r="CN181" s="24" t="e">
        <f t="shared" si="87"/>
        <v>#DIV/0!</v>
      </c>
    </row>
    <row r="182" spans="45:92" x14ac:dyDescent="0.3">
      <c r="AS182" s="4">
        <f t="shared" si="88"/>
        <v>2.1986570869544226</v>
      </c>
      <c r="AT182" s="27">
        <v>158</v>
      </c>
      <c r="AU182" s="63"/>
      <c r="AV182" s="28"/>
      <c r="AW182" s="13" t="e">
        <f t="shared" si="73"/>
        <v>#DIV/0!</v>
      </c>
      <c r="AX182" s="13" t="e">
        <f t="shared" si="74"/>
        <v>#DIV/0!</v>
      </c>
      <c r="AY182" s="8" t="e">
        <f t="shared" si="78"/>
        <v>#DIV/0!</v>
      </c>
      <c r="AZ182" s="8" t="e">
        <f t="shared" si="89"/>
        <v>#DIV/0!</v>
      </c>
      <c r="BA182" s="19" t="e">
        <f t="shared" si="75"/>
        <v>#DIV/0!</v>
      </c>
      <c r="BC182" s="24" t="e">
        <f t="shared" si="79"/>
        <v>#DIV/0!</v>
      </c>
      <c r="BL182" s="4">
        <f t="shared" si="90"/>
        <v>2.1986570869544226</v>
      </c>
      <c r="BM182" s="27">
        <v>158</v>
      </c>
      <c r="BN182" s="66">
        <v>107.6</v>
      </c>
      <c r="BO182" s="28">
        <f t="shared" si="80"/>
        <v>1901.4489535852224</v>
      </c>
      <c r="BP182" s="13">
        <f t="shared" si="81"/>
        <v>0</v>
      </c>
      <c r="BQ182" s="13" t="e">
        <f t="shared" si="82"/>
        <v>#DIV/0!</v>
      </c>
      <c r="BR182" s="8" t="e">
        <f t="shared" si="83"/>
        <v>#DIV/0!</v>
      </c>
      <c r="BS182" s="8">
        <f t="shared" si="91"/>
        <v>3.2958643122676614</v>
      </c>
      <c r="BT182" s="19" t="e">
        <f t="shared" si="76"/>
        <v>#DIV/0!</v>
      </c>
      <c r="BV182" s="24" t="e">
        <f t="shared" si="84"/>
        <v>#DIV/0!</v>
      </c>
      <c r="CD182" s="4">
        <f t="shared" si="92"/>
        <v>2.1986570869544226</v>
      </c>
      <c r="CE182" s="27">
        <v>158</v>
      </c>
      <c r="CF182" s="34"/>
      <c r="CG182" s="28">
        <f t="shared" si="85"/>
        <v>0</v>
      </c>
      <c r="CH182" s="13" t="e">
        <f t="shared" si="93"/>
        <v>#DIV/0!</v>
      </c>
      <c r="CI182" s="13" t="e">
        <f t="shared" si="94"/>
        <v>#DIV/0!</v>
      </c>
      <c r="CJ182" s="8" t="e">
        <f t="shared" si="86"/>
        <v>#DIV/0!</v>
      </c>
      <c r="CK182" s="8" t="e">
        <f t="shared" si="95"/>
        <v>#DIV/0!</v>
      </c>
      <c r="CL182" s="19" t="e">
        <f t="shared" si="77"/>
        <v>#DIV/0!</v>
      </c>
      <c r="CN182" s="24" t="e">
        <f t="shared" si="87"/>
        <v>#DIV/0!</v>
      </c>
    </row>
    <row r="183" spans="45:92" x14ac:dyDescent="0.3">
      <c r="AS183" s="4">
        <f t="shared" si="88"/>
        <v>2.2013971243204513</v>
      </c>
      <c r="AT183" s="27">
        <v>159</v>
      </c>
      <c r="AU183" s="63"/>
      <c r="AV183" s="28"/>
      <c r="AW183" s="13" t="e">
        <f t="shared" si="73"/>
        <v>#DIV/0!</v>
      </c>
      <c r="AX183" s="13" t="e">
        <f t="shared" si="74"/>
        <v>#DIV/0!</v>
      </c>
      <c r="AY183" s="8" t="e">
        <f t="shared" si="78"/>
        <v>#DIV/0!</v>
      </c>
      <c r="AZ183" s="8" t="e">
        <f t="shared" si="89"/>
        <v>#DIV/0!</v>
      </c>
      <c r="BA183" s="19" t="e">
        <f t="shared" si="75"/>
        <v>#DIV/0!</v>
      </c>
      <c r="BC183" s="24" t="e">
        <f t="shared" si="79"/>
        <v>#DIV/0!</v>
      </c>
      <c r="BL183" s="4">
        <f t="shared" si="90"/>
        <v>2.2013971243204513</v>
      </c>
      <c r="BM183" s="27">
        <v>159</v>
      </c>
      <c r="BN183" s="66">
        <v>107.6</v>
      </c>
      <c r="BO183" s="28">
        <f t="shared" si="80"/>
        <v>1901.4489535852224</v>
      </c>
      <c r="BP183" s="13">
        <f t="shared" si="81"/>
        <v>0</v>
      </c>
      <c r="BQ183" s="13" t="e">
        <f t="shared" si="82"/>
        <v>#DIV/0!</v>
      </c>
      <c r="BR183" s="8" t="e">
        <f t="shared" si="83"/>
        <v>#DIV/0!</v>
      </c>
      <c r="BS183" s="8">
        <f t="shared" si="91"/>
        <v>3.2958643122676614</v>
      </c>
      <c r="BT183" s="19" t="e">
        <f t="shared" si="76"/>
        <v>#DIV/0!</v>
      </c>
      <c r="BV183" s="24" t="e">
        <f t="shared" si="84"/>
        <v>#DIV/0!</v>
      </c>
      <c r="CD183" s="4">
        <f t="shared" si="92"/>
        <v>2.2013971243204513</v>
      </c>
      <c r="CE183" s="27">
        <v>159</v>
      </c>
      <c r="CF183" s="34"/>
      <c r="CG183" s="28">
        <f t="shared" si="85"/>
        <v>0</v>
      </c>
      <c r="CH183" s="13" t="e">
        <f t="shared" si="93"/>
        <v>#DIV/0!</v>
      </c>
      <c r="CI183" s="13" t="e">
        <f t="shared" si="94"/>
        <v>#DIV/0!</v>
      </c>
      <c r="CJ183" s="8" t="e">
        <f t="shared" si="86"/>
        <v>#DIV/0!</v>
      </c>
      <c r="CK183" s="8" t="e">
        <f t="shared" si="95"/>
        <v>#DIV/0!</v>
      </c>
      <c r="CL183" s="19" t="e">
        <f t="shared" si="77"/>
        <v>#DIV/0!</v>
      </c>
      <c r="CN183" s="24" t="e">
        <f t="shared" si="87"/>
        <v>#DIV/0!</v>
      </c>
    </row>
    <row r="184" spans="45:92" x14ac:dyDescent="0.3">
      <c r="AS184" s="4">
        <f t="shared" si="88"/>
        <v>2.2041199826559246</v>
      </c>
      <c r="AT184" s="27">
        <v>160</v>
      </c>
      <c r="AU184" s="63"/>
      <c r="AV184" s="28"/>
      <c r="AW184" s="13" t="e">
        <f t="shared" si="73"/>
        <v>#DIV/0!</v>
      </c>
      <c r="AX184" s="13" t="e">
        <f t="shared" si="74"/>
        <v>#DIV/0!</v>
      </c>
      <c r="AY184" s="8" t="e">
        <f t="shared" si="78"/>
        <v>#DIV/0!</v>
      </c>
      <c r="AZ184" s="8" t="e">
        <f t="shared" si="89"/>
        <v>#DIV/0!</v>
      </c>
      <c r="BA184" s="19" t="e">
        <f t="shared" si="75"/>
        <v>#DIV/0!</v>
      </c>
      <c r="BC184" s="24" t="e">
        <f t="shared" si="79"/>
        <v>#DIV/0!</v>
      </c>
      <c r="BL184" s="4">
        <f t="shared" si="90"/>
        <v>2.2041199826559246</v>
      </c>
      <c r="BM184" s="27">
        <v>160</v>
      </c>
      <c r="BN184" s="66">
        <v>107.6</v>
      </c>
      <c r="BO184" s="28">
        <f t="shared" si="80"/>
        <v>1901.4489535852224</v>
      </c>
      <c r="BP184" s="13">
        <f t="shared" si="81"/>
        <v>0</v>
      </c>
      <c r="BQ184" s="13" t="e">
        <f t="shared" si="82"/>
        <v>#DIV/0!</v>
      </c>
      <c r="BR184" s="8" t="e">
        <f t="shared" si="83"/>
        <v>#DIV/0!</v>
      </c>
      <c r="BS184" s="8">
        <f t="shared" si="91"/>
        <v>3.2958643122676614</v>
      </c>
      <c r="BT184" s="19" t="e">
        <f t="shared" si="76"/>
        <v>#DIV/0!</v>
      </c>
      <c r="BV184" s="24" t="e">
        <f t="shared" si="84"/>
        <v>#DIV/0!</v>
      </c>
      <c r="CD184" s="4">
        <f t="shared" si="92"/>
        <v>2.2041199826559246</v>
      </c>
      <c r="CE184" s="27">
        <v>160</v>
      </c>
      <c r="CF184" s="34"/>
      <c r="CG184" s="28">
        <f t="shared" si="85"/>
        <v>0</v>
      </c>
      <c r="CH184" s="13" t="e">
        <f t="shared" si="93"/>
        <v>#DIV/0!</v>
      </c>
      <c r="CI184" s="13" t="e">
        <f t="shared" si="94"/>
        <v>#DIV/0!</v>
      </c>
      <c r="CJ184" s="8" t="e">
        <f t="shared" si="86"/>
        <v>#DIV/0!</v>
      </c>
      <c r="CK184" s="8" t="e">
        <f t="shared" si="95"/>
        <v>#DIV/0!</v>
      </c>
      <c r="CL184" s="19" t="e">
        <f t="shared" si="77"/>
        <v>#DIV/0!</v>
      </c>
      <c r="CN184" s="24" t="e">
        <f t="shared" si="87"/>
        <v>#DIV/0!</v>
      </c>
    </row>
    <row r="185" spans="45:92" x14ac:dyDescent="0.3">
      <c r="AS185" s="4">
        <f t="shared" si="88"/>
        <v>2.2068258760318495</v>
      </c>
      <c r="AT185" s="27">
        <v>161</v>
      </c>
      <c r="AU185" s="63"/>
      <c r="AV185" s="28"/>
      <c r="AW185" s="13" t="e">
        <f t="shared" si="73"/>
        <v>#DIV/0!</v>
      </c>
      <c r="AX185" s="13" t="e">
        <f t="shared" si="74"/>
        <v>#DIV/0!</v>
      </c>
      <c r="AY185" s="8" t="e">
        <f t="shared" si="78"/>
        <v>#DIV/0!</v>
      </c>
      <c r="AZ185" s="8" t="e">
        <f t="shared" si="89"/>
        <v>#DIV/0!</v>
      </c>
      <c r="BA185" s="19" t="e">
        <f t="shared" si="75"/>
        <v>#DIV/0!</v>
      </c>
      <c r="BC185" s="24" t="e">
        <f t="shared" si="79"/>
        <v>#DIV/0!</v>
      </c>
      <c r="BL185" s="4">
        <f t="shared" si="90"/>
        <v>2.2068258760318495</v>
      </c>
      <c r="BM185" s="27">
        <v>161</v>
      </c>
      <c r="BN185" s="66">
        <v>107.6</v>
      </c>
      <c r="BO185" s="28">
        <f t="shared" si="80"/>
        <v>1901.4489535852224</v>
      </c>
      <c r="BP185" s="13">
        <f t="shared" si="81"/>
        <v>0</v>
      </c>
      <c r="BQ185" s="13" t="e">
        <f t="shared" si="82"/>
        <v>#DIV/0!</v>
      </c>
      <c r="BR185" s="8" t="e">
        <f t="shared" si="83"/>
        <v>#DIV/0!</v>
      </c>
      <c r="BS185" s="8">
        <f t="shared" si="91"/>
        <v>3.2958643122676614</v>
      </c>
      <c r="BT185" s="19" t="e">
        <f t="shared" si="76"/>
        <v>#DIV/0!</v>
      </c>
      <c r="BV185" s="24" t="e">
        <f t="shared" si="84"/>
        <v>#DIV/0!</v>
      </c>
      <c r="CD185" s="4">
        <f t="shared" si="92"/>
        <v>2.2068258760318495</v>
      </c>
      <c r="CE185" s="27">
        <v>161</v>
      </c>
      <c r="CF185" s="34"/>
      <c r="CG185" s="28">
        <f t="shared" si="85"/>
        <v>0</v>
      </c>
      <c r="CH185" s="13" t="e">
        <f t="shared" si="93"/>
        <v>#DIV/0!</v>
      </c>
      <c r="CI185" s="13" t="e">
        <f t="shared" si="94"/>
        <v>#DIV/0!</v>
      </c>
      <c r="CJ185" s="8" t="e">
        <f t="shared" si="86"/>
        <v>#DIV/0!</v>
      </c>
      <c r="CK185" s="8" t="e">
        <f t="shared" si="95"/>
        <v>#DIV/0!</v>
      </c>
      <c r="CL185" s="19" t="e">
        <f t="shared" si="77"/>
        <v>#DIV/0!</v>
      </c>
      <c r="CN185" s="24" t="e">
        <f t="shared" si="87"/>
        <v>#DIV/0!</v>
      </c>
    </row>
    <row r="186" spans="45:92" x14ac:dyDescent="0.3">
      <c r="AS186" s="4">
        <f t="shared" si="88"/>
        <v>2.2095150145426308</v>
      </c>
      <c r="AT186" s="27">
        <v>162</v>
      </c>
      <c r="AU186" s="63"/>
      <c r="AV186" s="28"/>
      <c r="AW186" s="13" t="e">
        <f t="shared" si="73"/>
        <v>#DIV/0!</v>
      </c>
      <c r="AX186" s="13" t="e">
        <f t="shared" si="74"/>
        <v>#DIV/0!</v>
      </c>
      <c r="AY186" s="8" t="e">
        <f t="shared" si="78"/>
        <v>#DIV/0!</v>
      </c>
      <c r="AZ186" s="8" t="e">
        <f t="shared" si="89"/>
        <v>#DIV/0!</v>
      </c>
      <c r="BA186" s="19" t="e">
        <f t="shared" si="75"/>
        <v>#DIV/0!</v>
      </c>
      <c r="BC186" s="24" t="e">
        <f t="shared" si="79"/>
        <v>#DIV/0!</v>
      </c>
      <c r="BL186" s="4">
        <f t="shared" si="90"/>
        <v>2.2095150145426308</v>
      </c>
      <c r="BM186" s="27">
        <v>162</v>
      </c>
      <c r="BN186" s="66">
        <v>107.6</v>
      </c>
      <c r="BO186" s="28">
        <f t="shared" si="80"/>
        <v>1901.4489535852224</v>
      </c>
      <c r="BP186" s="13">
        <f t="shared" si="81"/>
        <v>0</v>
      </c>
      <c r="BQ186" s="13" t="e">
        <f t="shared" si="82"/>
        <v>#DIV/0!</v>
      </c>
      <c r="BR186" s="8" t="e">
        <f t="shared" si="83"/>
        <v>#DIV/0!</v>
      </c>
      <c r="BS186" s="8">
        <f t="shared" si="91"/>
        <v>3.2958643122676614</v>
      </c>
      <c r="BT186" s="19" t="e">
        <f t="shared" si="76"/>
        <v>#DIV/0!</v>
      </c>
      <c r="BV186" s="24" t="e">
        <f t="shared" si="84"/>
        <v>#DIV/0!</v>
      </c>
      <c r="CD186" s="4">
        <f t="shared" si="92"/>
        <v>2.2095150145426308</v>
      </c>
      <c r="CE186" s="27">
        <v>162</v>
      </c>
      <c r="CF186" s="34"/>
      <c r="CG186" s="28">
        <f t="shared" si="85"/>
        <v>0</v>
      </c>
      <c r="CH186" s="13" t="e">
        <f t="shared" si="93"/>
        <v>#DIV/0!</v>
      </c>
      <c r="CI186" s="13" t="e">
        <f t="shared" si="94"/>
        <v>#DIV/0!</v>
      </c>
      <c r="CJ186" s="8" t="e">
        <f t="shared" si="86"/>
        <v>#DIV/0!</v>
      </c>
      <c r="CK186" s="8" t="e">
        <f t="shared" si="95"/>
        <v>#DIV/0!</v>
      </c>
      <c r="CL186" s="19" t="e">
        <f t="shared" si="77"/>
        <v>#DIV/0!</v>
      </c>
      <c r="CN186" s="24" t="e">
        <f t="shared" si="87"/>
        <v>#DIV/0!</v>
      </c>
    </row>
    <row r="187" spans="45:92" x14ac:dyDescent="0.3">
      <c r="AS187" s="4">
        <f t="shared" si="88"/>
        <v>2.2121876044039577</v>
      </c>
      <c r="AT187" s="27">
        <v>163</v>
      </c>
      <c r="AU187" s="63"/>
      <c r="AV187" s="28"/>
      <c r="AW187" s="13" t="e">
        <f t="shared" si="73"/>
        <v>#DIV/0!</v>
      </c>
      <c r="AX187" s="13" t="e">
        <f t="shared" si="74"/>
        <v>#DIV/0!</v>
      </c>
      <c r="AY187" s="8" t="e">
        <f t="shared" si="78"/>
        <v>#DIV/0!</v>
      </c>
      <c r="AZ187" s="8" t="e">
        <f t="shared" si="89"/>
        <v>#DIV/0!</v>
      </c>
      <c r="BA187" s="19" t="e">
        <f t="shared" si="75"/>
        <v>#DIV/0!</v>
      </c>
      <c r="BC187" s="24" t="e">
        <f t="shared" si="79"/>
        <v>#DIV/0!</v>
      </c>
      <c r="BL187" s="4">
        <f t="shared" si="90"/>
        <v>2.2121876044039577</v>
      </c>
      <c r="BM187" s="27">
        <v>163</v>
      </c>
      <c r="BN187" s="66">
        <v>107.6</v>
      </c>
      <c r="BO187" s="28">
        <f t="shared" si="80"/>
        <v>1901.4489535852224</v>
      </c>
      <c r="BP187" s="13">
        <f t="shared" si="81"/>
        <v>0</v>
      </c>
      <c r="BQ187" s="13" t="e">
        <f t="shared" si="82"/>
        <v>#DIV/0!</v>
      </c>
      <c r="BR187" s="8" t="e">
        <f t="shared" si="83"/>
        <v>#DIV/0!</v>
      </c>
      <c r="BS187" s="8">
        <f t="shared" si="91"/>
        <v>3.2958643122676614</v>
      </c>
      <c r="BT187" s="19" t="e">
        <f t="shared" si="76"/>
        <v>#DIV/0!</v>
      </c>
      <c r="BV187" s="24" t="e">
        <f t="shared" si="84"/>
        <v>#DIV/0!</v>
      </c>
      <c r="CD187" s="4">
        <f t="shared" si="92"/>
        <v>2.2121876044039577</v>
      </c>
      <c r="CE187" s="27">
        <v>163</v>
      </c>
      <c r="CF187" s="34"/>
      <c r="CG187" s="28">
        <f t="shared" si="85"/>
        <v>0</v>
      </c>
      <c r="CH187" s="13" t="e">
        <f t="shared" si="93"/>
        <v>#DIV/0!</v>
      </c>
      <c r="CI187" s="13" t="e">
        <f t="shared" si="94"/>
        <v>#DIV/0!</v>
      </c>
      <c r="CJ187" s="8" t="e">
        <f t="shared" si="86"/>
        <v>#DIV/0!</v>
      </c>
      <c r="CK187" s="8" t="e">
        <f t="shared" si="95"/>
        <v>#DIV/0!</v>
      </c>
      <c r="CL187" s="19" t="e">
        <f t="shared" si="77"/>
        <v>#DIV/0!</v>
      </c>
      <c r="CN187" s="24" t="e">
        <f t="shared" si="87"/>
        <v>#DIV/0!</v>
      </c>
    </row>
    <row r="188" spans="45:92" x14ac:dyDescent="0.3">
      <c r="AS188" s="4">
        <f t="shared" si="88"/>
        <v>2.214843848047698</v>
      </c>
      <c r="AT188" s="27">
        <v>164</v>
      </c>
      <c r="AU188" s="63"/>
      <c r="AV188" s="28"/>
      <c r="AW188" s="13" t="e">
        <f t="shared" si="73"/>
        <v>#DIV/0!</v>
      </c>
      <c r="AX188" s="13" t="e">
        <f t="shared" si="74"/>
        <v>#DIV/0!</v>
      </c>
      <c r="AY188" s="8" t="e">
        <f t="shared" si="78"/>
        <v>#DIV/0!</v>
      </c>
      <c r="AZ188" s="8" t="e">
        <f t="shared" si="89"/>
        <v>#DIV/0!</v>
      </c>
      <c r="BA188" s="19" t="e">
        <f t="shared" si="75"/>
        <v>#DIV/0!</v>
      </c>
      <c r="BC188" s="24" t="e">
        <f t="shared" si="79"/>
        <v>#DIV/0!</v>
      </c>
      <c r="BL188" s="4">
        <f t="shared" si="90"/>
        <v>2.214843848047698</v>
      </c>
      <c r="BM188" s="27">
        <v>164</v>
      </c>
      <c r="BN188" s="66">
        <v>107.6</v>
      </c>
      <c r="BO188" s="28">
        <f t="shared" si="80"/>
        <v>1901.4489535852224</v>
      </c>
      <c r="BP188" s="13">
        <f t="shared" si="81"/>
        <v>0</v>
      </c>
      <c r="BQ188" s="13" t="e">
        <f t="shared" si="82"/>
        <v>#DIV/0!</v>
      </c>
      <c r="BR188" s="8" t="e">
        <f t="shared" si="83"/>
        <v>#DIV/0!</v>
      </c>
      <c r="BS188" s="8">
        <f t="shared" si="91"/>
        <v>3.2958643122676614</v>
      </c>
      <c r="BT188" s="19" t="e">
        <f t="shared" si="76"/>
        <v>#DIV/0!</v>
      </c>
      <c r="BV188" s="24" t="e">
        <f t="shared" si="84"/>
        <v>#DIV/0!</v>
      </c>
      <c r="CD188" s="4">
        <f t="shared" si="92"/>
        <v>2.214843848047698</v>
      </c>
      <c r="CE188" s="27">
        <v>164</v>
      </c>
      <c r="CF188" s="34"/>
      <c r="CG188" s="28">
        <f t="shared" si="85"/>
        <v>0</v>
      </c>
      <c r="CH188" s="13" t="e">
        <f t="shared" si="93"/>
        <v>#DIV/0!</v>
      </c>
      <c r="CI188" s="13" t="e">
        <f t="shared" si="94"/>
        <v>#DIV/0!</v>
      </c>
      <c r="CJ188" s="8" t="e">
        <f t="shared" si="86"/>
        <v>#DIV/0!</v>
      </c>
      <c r="CK188" s="8" t="e">
        <f t="shared" si="95"/>
        <v>#DIV/0!</v>
      </c>
      <c r="CL188" s="19" t="e">
        <f t="shared" si="77"/>
        <v>#DIV/0!</v>
      </c>
      <c r="CN188" s="24" t="e">
        <f t="shared" si="87"/>
        <v>#DIV/0!</v>
      </c>
    </row>
    <row r="189" spans="45:92" x14ac:dyDescent="0.3">
      <c r="AS189" s="4">
        <f t="shared" si="88"/>
        <v>2.2174839442139063</v>
      </c>
      <c r="AT189" s="27">
        <v>165</v>
      </c>
      <c r="AU189" s="63"/>
      <c r="AV189" s="28"/>
      <c r="AW189" s="13" t="e">
        <f t="shared" si="73"/>
        <v>#DIV/0!</v>
      </c>
      <c r="AX189" s="13" t="e">
        <f t="shared" si="74"/>
        <v>#DIV/0!</v>
      </c>
      <c r="AY189" s="8" t="e">
        <f t="shared" si="78"/>
        <v>#DIV/0!</v>
      </c>
      <c r="AZ189" s="8" t="e">
        <f t="shared" si="89"/>
        <v>#DIV/0!</v>
      </c>
      <c r="BA189" s="19" t="e">
        <f t="shared" si="75"/>
        <v>#DIV/0!</v>
      </c>
      <c r="BC189" s="24" t="e">
        <f t="shared" si="79"/>
        <v>#DIV/0!</v>
      </c>
      <c r="BL189" s="4">
        <f t="shared" si="90"/>
        <v>2.2174839442139063</v>
      </c>
      <c r="BM189" s="27">
        <v>165</v>
      </c>
      <c r="BN189" s="66">
        <v>107.6</v>
      </c>
      <c r="BO189" s="28">
        <f t="shared" si="80"/>
        <v>1901.4489535852224</v>
      </c>
      <c r="BP189" s="13">
        <f t="shared" si="81"/>
        <v>0</v>
      </c>
      <c r="BQ189" s="13" t="e">
        <f t="shared" si="82"/>
        <v>#DIV/0!</v>
      </c>
      <c r="BR189" s="8" t="e">
        <f t="shared" si="83"/>
        <v>#DIV/0!</v>
      </c>
      <c r="BS189" s="8">
        <f t="shared" si="91"/>
        <v>3.2958643122676614</v>
      </c>
      <c r="BT189" s="19" t="e">
        <f t="shared" si="76"/>
        <v>#DIV/0!</v>
      </c>
      <c r="BV189" s="24" t="e">
        <f t="shared" si="84"/>
        <v>#DIV/0!</v>
      </c>
      <c r="CD189" s="4">
        <f t="shared" si="92"/>
        <v>2.2174839442139063</v>
      </c>
      <c r="CE189" s="27">
        <v>165</v>
      </c>
      <c r="CF189" s="34"/>
      <c r="CG189" s="28">
        <f t="shared" si="85"/>
        <v>0</v>
      </c>
      <c r="CH189" s="13" t="e">
        <f t="shared" si="93"/>
        <v>#DIV/0!</v>
      </c>
      <c r="CI189" s="13" t="e">
        <f t="shared" si="94"/>
        <v>#DIV/0!</v>
      </c>
      <c r="CJ189" s="8" t="e">
        <f t="shared" si="86"/>
        <v>#DIV/0!</v>
      </c>
      <c r="CK189" s="8" t="e">
        <f t="shared" si="95"/>
        <v>#DIV/0!</v>
      </c>
      <c r="CL189" s="19" t="e">
        <f t="shared" si="77"/>
        <v>#DIV/0!</v>
      </c>
      <c r="CN189" s="24" t="e">
        <f t="shared" si="87"/>
        <v>#DIV/0!</v>
      </c>
    </row>
    <row r="190" spans="45:92" x14ac:dyDescent="0.3">
      <c r="AS190" s="4">
        <f t="shared" si="88"/>
        <v>2.220108088040055</v>
      </c>
      <c r="AT190" s="27">
        <v>166</v>
      </c>
      <c r="AU190" s="63"/>
      <c r="AV190" s="28"/>
      <c r="AW190" s="13" t="e">
        <f t="shared" si="73"/>
        <v>#DIV/0!</v>
      </c>
      <c r="AX190" s="13" t="e">
        <f t="shared" si="74"/>
        <v>#DIV/0!</v>
      </c>
      <c r="AY190" s="8" t="e">
        <f t="shared" si="78"/>
        <v>#DIV/0!</v>
      </c>
      <c r="AZ190" s="8" t="e">
        <f t="shared" si="89"/>
        <v>#DIV/0!</v>
      </c>
      <c r="BA190" s="19" t="e">
        <f t="shared" si="75"/>
        <v>#DIV/0!</v>
      </c>
      <c r="BC190" s="24" t="e">
        <f t="shared" si="79"/>
        <v>#DIV/0!</v>
      </c>
      <c r="BL190" s="4">
        <f t="shared" si="90"/>
        <v>2.220108088040055</v>
      </c>
      <c r="BM190" s="27">
        <v>166</v>
      </c>
      <c r="BN190" s="66">
        <v>107.6</v>
      </c>
      <c r="BO190" s="28">
        <f t="shared" si="80"/>
        <v>1901.4489535852224</v>
      </c>
      <c r="BP190" s="13">
        <f t="shared" si="81"/>
        <v>0</v>
      </c>
      <c r="BQ190" s="13" t="e">
        <f t="shared" si="82"/>
        <v>#DIV/0!</v>
      </c>
      <c r="BR190" s="8" t="e">
        <f t="shared" si="83"/>
        <v>#DIV/0!</v>
      </c>
      <c r="BS190" s="8">
        <f t="shared" si="91"/>
        <v>3.2958643122676614</v>
      </c>
      <c r="BT190" s="19" t="e">
        <f t="shared" si="76"/>
        <v>#DIV/0!</v>
      </c>
      <c r="BV190" s="24" t="e">
        <f t="shared" si="84"/>
        <v>#DIV/0!</v>
      </c>
      <c r="CD190" s="4">
        <f t="shared" si="92"/>
        <v>2.220108088040055</v>
      </c>
      <c r="CE190" s="27">
        <v>166</v>
      </c>
      <c r="CF190" s="34"/>
      <c r="CG190" s="28">
        <f t="shared" si="85"/>
        <v>0</v>
      </c>
      <c r="CH190" s="13" t="e">
        <f t="shared" si="93"/>
        <v>#DIV/0!</v>
      </c>
      <c r="CI190" s="13" t="e">
        <f t="shared" si="94"/>
        <v>#DIV/0!</v>
      </c>
      <c r="CJ190" s="8" t="e">
        <f t="shared" si="86"/>
        <v>#DIV/0!</v>
      </c>
      <c r="CK190" s="8" t="e">
        <f t="shared" si="95"/>
        <v>#DIV/0!</v>
      </c>
      <c r="CL190" s="19" t="e">
        <f t="shared" si="77"/>
        <v>#DIV/0!</v>
      </c>
      <c r="CN190" s="24" t="e">
        <f t="shared" si="87"/>
        <v>#DIV/0!</v>
      </c>
    </row>
    <row r="191" spans="45:92" x14ac:dyDescent="0.3">
      <c r="AS191" s="4">
        <f t="shared" si="88"/>
        <v>2.2227164711475833</v>
      </c>
      <c r="AT191" s="27">
        <v>167</v>
      </c>
      <c r="AU191" s="63"/>
      <c r="AV191" s="28"/>
      <c r="AW191" s="13" t="e">
        <f t="shared" si="73"/>
        <v>#DIV/0!</v>
      </c>
      <c r="AX191" s="13" t="e">
        <f t="shared" si="74"/>
        <v>#DIV/0!</v>
      </c>
      <c r="AY191" s="8" t="e">
        <f t="shared" si="78"/>
        <v>#DIV/0!</v>
      </c>
      <c r="AZ191" s="8" t="e">
        <f t="shared" si="89"/>
        <v>#DIV/0!</v>
      </c>
      <c r="BA191" s="19" t="e">
        <f t="shared" si="75"/>
        <v>#DIV/0!</v>
      </c>
      <c r="BC191" s="24" t="e">
        <f t="shared" si="79"/>
        <v>#DIV/0!</v>
      </c>
      <c r="BL191" s="4">
        <f t="shared" si="90"/>
        <v>2.2227164711475833</v>
      </c>
      <c r="BM191" s="27">
        <v>167</v>
      </c>
      <c r="BN191" s="66">
        <v>107.5</v>
      </c>
      <c r="BO191" s="28">
        <f t="shared" si="80"/>
        <v>1899.6818077175781</v>
      </c>
      <c r="BP191" s="13">
        <f t="shared" si="81"/>
        <v>0</v>
      </c>
      <c r="BQ191" s="13" t="e">
        <f t="shared" si="82"/>
        <v>#DIV/0!</v>
      </c>
      <c r="BR191" s="8" t="e">
        <f t="shared" si="83"/>
        <v>#DIV/0!</v>
      </c>
      <c r="BS191" s="8">
        <f t="shared" si="91"/>
        <v>3.2059069767441954</v>
      </c>
      <c r="BT191" s="19" t="e">
        <f t="shared" si="76"/>
        <v>#DIV/0!</v>
      </c>
      <c r="BV191" s="24" t="e">
        <f t="shared" si="84"/>
        <v>#DIV/0!</v>
      </c>
      <c r="CD191" s="4">
        <f t="shared" si="92"/>
        <v>2.2227164711475833</v>
      </c>
      <c r="CE191" s="27">
        <v>167</v>
      </c>
      <c r="CF191" s="34"/>
      <c r="CG191" s="28">
        <f t="shared" si="85"/>
        <v>0</v>
      </c>
      <c r="CH191" s="13" t="e">
        <f t="shared" si="93"/>
        <v>#DIV/0!</v>
      </c>
      <c r="CI191" s="13" t="e">
        <f t="shared" si="94"/>
        <v>#DIV/0!</v>
      </c>
      <c r="CJ191" s="8" t="e">
        <f t="shared" si="86"/>
        <v>#DIV/0!</v>
      </c>
      <c r="CK191" s="8" t="e">
        <f t="shared" si="95"/>
        <v>#DIV/0!</v>
      </c>
      <c r="CL191" s="19" t="e">
        <f t="shared" si="77"/>
        <v>#DIV/0!</v>
      </c>
      <c r="CN191" s="24" t="e">
        <f t="shared" si="87"/>
        <v>#DIV/0!</v>
      </c>
    </row>
    <row r="192" spans="45:92" x14ac:dyDescent="0.3">
      <c r="AS192" s="4">
        <f t="shared" si="88"/>
        <v>2.2253092817258628</v>
      </c>
      <c r="AT192" s="27">
        <v>168</v>
      </c>
      <c r="AU192" s="63"/>
      <c r="AV192" s="28"/>
      <c r="AW192" s="13" t="e">
        <f t="shared" si="73"/>
        <v>#DIV/0!</v>
      </c>
      <c r="AX192" s="13" t="e">
        <f t="shared" si="74"/>
        <v>#DIV/0!</v>
      </c>
      <c r="AY192" s="8" t="e">
        <f t="shared" si="78"/>
        <v>#DIV/0!</v>
      </c>
      <c r="AZ192" s="8" t="e">
        <f t="shared" si="89"/>
        <v>#DIV/0!</v>
      </c>
      <c r="BA192" s="19" t="e">
        <f t="shared" si="75"/>
        <v>#DIV/0!</v>
      </c>
      <c r="BC192" s="24" t="e">
        <f t="shared" si="79"/>
        <v>#DIV/0!</v>
      </c>
      <c r="BL192" s="4">
        <f t="shared" si="90"/>
        <v>2.2253092817258628</v>
      </c>
      <c r="BM192" s="27">
        <v>168</v>
      </c>
      <c r="BN192" s="66">
        <v>107.5</v>
      </c>
      <c r="BO192" s="28">
        <f t="shared" si="80"/>
        <v>1899.6818077175781</v>
      </c>
      <c r="BP192" s="13">
        <f t="shared" si="81"/>
        <v>0</v>
      </c>
      <c r="BQ192" s="13" t="e">
        <f t="shared" si="82"/>
        <v>#DIV/0!</v>
      </c>
      <c r="BR192" s="8" t="e">
        <f t="shared" si="83"/>
        <v>#DIV/0!</v>
      </c>
      <c r="BS192" s="8">
        <f t="shared" si="91"/>
        <v>3.2059069767441954</v>
      </c>
      <c r="BT192" s="19" t="e">
        <f t="shared" si="76"/>
        <v>#DIV/0!</v>
      </c>
      <c r="BV192" s="24" t="e">
        <f t="shared" si="84"/>
        <v>#DIV/0!</v>
      </c>
      <c r="CD192" s="4">
        <f t="shared" si="92"/>
        <v>2.2253092817258628</v>
      </c>
      <c r="CE192" s="27">
        <v>168</v>
      </c>
      <c r="CF192" s="34"/>
      <c r="CG192" s="28">
        <f t="shared" si="85"/>
        <v>0</v>
      </c>
      <c r="CH192" s="13" t="e">
        <f t="shared" si="93"/>
        <v>#DIV/0!</v>
      </c>
      <c r="CI192" s="13" t="e">
        <f t="shared" si="94"/>
        <v>#DIV/0!</v>
      </c>
      <c r="CJ192" s="8" t="e">
        <f t="shared" si="86"/>
        <v>#DIV/0!</v>
      </c>
      <c r="CK192" s="8" t="e">
        <f t="shared" si="95"/>
        <v>#DIV/0!</v>
      </c>
      <c r="CL192" s="19" t="e">
        <f t="shared" si="77"/>
        <v>#DIV/0!</v>
      </c>
      <c r="CN192" s="24" t="e">
        <f t="shared" si="87"/>
        <v>#DIV/0!</v>
      </c>
    </row>
    <row r="193" spans="45:92" x14ac:dyDescent="0.3">
      <c r="AS193" s="4">
        <f t="shared" si="88"/>
        <v>2.2278867046136734</v>
      </c>
      <c r="AT193" s="27">
        <v>169</v>
      </c>
      <c r="AU193" s="63"/>
      <c r="AV193" s="28"/>
      <c r="AW193" s="13" t="e">
        <f t="shared" si="73"/>
        <v>#DIV/0!</v>
      </c>
      <c r="AX193" s="13" t="e">
        <f t="shared" si="74"/>
        <v>#DIV/0!</v>
      </c>
      <c r="AY193" s="8" t="e">
        <f t="shared" si="78"/>
        <v>#DIV/0!</v>
      </c>
      <c r="AZ193" s="8" t="e">
        <f t="shared" si="89"/>
        <v>#DIV/0!</v>
      </c>
      <c r="BA193" s="19" t="e">
        <f t="shared" si="75"/>
        <v>#DIV/0!</v>
      </c>
      <c r="BC193" s="24" t="e">
        <f t="shared" si="79"/>
        <v>#DIV/0!</v>
      </c>
      <c r="BL193" s="4">
        <f t="shared" si="90"/>
        <v>2.2278867046136734</v>
      </c>
      <c r="BM193" s="27">
        <v>169</v>
      </c>
      <c r="BN193" s="66">
        <v>107.5</v>
      </c>
      <c r="BO193" s="28">
        <f t="shared" si="80"/>
        <v>1899.6818077175781</v>
      </c>
      <c r="BP193" s="13">
        <f t="shared" si="81"/>
        <v>0</v>
      </c>
      <c r="BQ193" s="13" t="e">
        <f t="shared" si="82"/>
        <v>#DIV/0!</v>
      </c>
      <c r="BR193" s="8" t="e">
        <f t="shared" si="83"/>
        <v>#DIV/0!</v>
      </c>
      <c r="BS193" s="8">
        <f t="shared" si="91"/>
        <v>3.2059069767441954</v>
      </c>
      <c r="BT193" s="19" t="e">
        <f t="shared" si="76"/>
        <v>#DIV/0!</v>
      </c>
      <c r="BV193" s="24" t="e">
        <f t="shared" si="84"/>
        <v>#DIV/0!</v>
      </c>
      <c r="CD193" s="4">
        <f t="shared" si="92"/>
        <v>2.2278867046136734</v>
      </c>
      <c r="CE193" s="27">
        <v>169</v>
      </c>
      <c r="CF193" s="34"/>
      <c r="CG193" s="28">
        <f t="shared" si="85"/>
        <v>0</v>
      </c>
      <c r="CH193" s="13" t="e">
        <f t="shared" si="93"/>
        <v>#DIV/0!</v>
      </c>
      <c r="CI193" s="13" t="e">
        <f t="shared" si="94"/>
        <v>#DIV/0!</v>
      </c>
      <c r="CJ193" s="8" t="e">
        <f t="shared" si="86"/>
        <v>#DIV/0!</v>
      </c>
      <c r="CK193" s="8" t="e">
        <f t="shared" si="95"/>
        <v>#DIV/0!</v>
      </c>
      <c r="CL193" s="19" t="e">
        <f t="shared" si="77"/>
        <v>#DIV/0!</v>
      </c>
      <c r="CN193" s="24" t="e">
        <f t="shared" si="87"/>
        <v>#DIV/0!</v>
      </c>
    </row>
    <row r="194" spans="45:92" x14ac:dyDescent="0.3">
      <c r="AS194" s="4">
        <f t="shared" si="88"/>
        <v>2.2304489213782741</v>
      </c>
      <c r="AT194" s="27">
        <v>170</v>
      </c>
      <c r="AU194" s="63"/>
      <c r="AV194" s="28"/>
      <c r="AW194" s="13" t="e">
        <f t="shared" si="73"/>
        <v>#DIV/0!</v>
      </c>
      <c r="AX194" s="13" t="e">
        <f t="shared" si="74"/>
        <v>#DIV/0!</v>
      </c>
      <c r="AY194" s="8" t="e">
        <f t="shared" si="78"/>
        <v>#DIV/0!</v>
      </c>
      <c r="AZ194" s="8" t="e">
        <f t="shared" si="89"/>
        <v>#DIV/0!</v>
      </c>
      <c r="BA194" s="19" t="e">
        <f t="shared" si="75"/>
        <v>#DIV/0!</v>
      </c>
      <c r="BC194" s="24" t="e">
        <f t="shared" si="79"/>
        <v>#DIV/0!</v>
      </c>
      <c r="BL194" s="4">
        <f t="shared" si="90"/>
        <v>2.2304489213782741</v>
      </c>
      <c r="BM194" s="27">
        <v>170</v>
      </c>
      <c r="BN194" s="66">
        <v>107.5</v>
      </c>
      <c r="BO194" s="28">
        <f t="shared" si="80"/>
        <v>1899.6818077175781</v>
      </c>
      <c r="BP194" s="13">
        <f t="shared" si="81"/>
        <v>0</v>
      </c>
      <c r="BQ194" s="13" t="e">
        <f t="shared" si="82"/>
        <v>#DIV/0!</v>
      </c>
      <c r="BR194" s="8" t="e">
        <f t="shared" si="83"/>
        <v>#DIV/0!</v>
      </c>
      <c r="BS194" s="8">
        <f t="shared" si="91"/>
        <v>3.2059069767441954</v>
      </c>
      <c r="BT194" s="19" t="e">
        <f t="shared" si="76"/>
        <v>#DIV/0!</v>
      </c>
      <c r="BV194" s="24" t="e">
        <f t="shared" si="84"/>
        <v>#DIV/0!</v>
      </c>
      <c r="CD194" s="4">
        <f t="shared" si="92"/>
        <v>2.2304489213782741</v>
      </c>
      <c r="CE194" s="27">
        <v>170</v>
      </c>
      <c r="CF194" s="34"/>
      <c r="CG194" s="28">
        <f t="shared" si="85"/>
        <v>0</v>
      </c>
      <c r="CH194" s="13" t="e">
        <f t="shared" si="93"/>
        <v>#DIV/0!</v>
      </c>
      <c r="CI194" s="13" t="e">
        <f t="shared" si="94"/>
        <v>#DIV/0!</v>
      </c>
      <c r="CJ194" s="8" t="e">
        <f t="shared" si="86"/>
        <v>#DIV/0!</v>
      </c>
      <c r="CK194" s="8" t="e">
        <f t="shared" si="95"/>
        <v>#DIV/0!</v>
      </c>
      <c r="CL194" s="19" t="e">
        <f t="shared" si="77"/>
        <v>#DIV/0!</v>
      </c>
      <c r="CN194" s="24" t="e">
        <f t="shared" si="87"/>
        <v>#DIV/0!</v>
      </c>
    </row>
    <row r="195" spans="45:92" x14ac:dyDescent="0.3">
      <c r="AS195" s="4">
        <f t="shared" si="88"/>
        <v>2.2329961103921536</v>
      </c>
      <c r="AT195" s="27">
        <v>171</v>
      </c>
      <c r="AU195" s="63"/>
      <c r="AV195" s="28"/>
      <c r="AW195" s="13" t="e">
        <f t="shared" si="73"/>
        <v>#DIV/0!</v>
      </c>
      <c r="AX195" s="13" t="e">
        <f t="shared" si="74"/>
        <v>#DIV/0!</v>
      </c>
      <c r="AY195" s="8" t="e">
        <f t="shared" si="78"/>
        <v>#DIV/0!</v>
      </c>
      <c r="AZ195" s="8" t="e">
        <f t="shared" si="89"/>
        <v>#DIV/0!</v>
      </c>
      <c r="BA195" s="19" t="e">
        <f t="shared" si="75"/>
        <v>#DIV/0!</v>
      </c>
      <c r="BC195" s="24" t="e">
        <f t="shared" si="79"/>
        <v>#DIV/0!</v>
      </c>
      <c r="BL195" s="4">
        <f t="shared" si="90"/>
        <v>2.2329961103921536</v>
      </c>
      <c r="BM195" s="27">
        <v>171</v>
      </c>
      <c r="BN195" s="66">
        <v>107.5</v>
      </c>
      <c r="BO195" s="28">
        <f t="shared" si="80"/>
        <v>1899.6818077175781</v>
      </c>
      <c r="BP195" s="13">
        <f t="shared" si="81"/>
        <v>0</v>
      </c>
      <c r="BQ195" s="13" t="e">
        <f t="shared" si="82"/>
        <v>#DIV/0!</v>
      </c>
      <c r="BR195" s="8" t="e">
        <f t="shared" si="83"/>
        <v>#DIV/0!</v>
      </c>
      <c r="BS195" s="8">
        <f t="shared" si="91"/>
        <v>3.2059069767441954</v>
      </c>
      <c r="BT195" s="19" t="e">
        <f t="shared" si="76"/>
        <v>#DIV/0!</v>
      </c>
      <c r="BV195" s="24" t="e">
        <f t="shared" si="84"/>
        <v>#DIV/0!</v>
      </c>
      <c r="CD195" s="4">
        <f t="shared" si="92"/>
        <v>2.2329961103921536</v>
      </c>
      <c r="CE195" s="27">
        <v>171</v>
      </c>
      <c r="CF195" s="34"/>
      <c r="CG195" s="28">
        <f t="shared" si="85"/>
        <v>0</v>
      </c>
      <c r="CH195" s="13" t="e">
        <f t="shared" si="93"/>
        <v>#DIV/0!</v>
      </c>
      <c r="CI195" s="13" t="e">
        <f t="shared" si="94"/>
        <v>#DIV/0!</v>
      </c>
      <c r="CJ195" s="8" t="e">
        <f t="shared" si="86"/>
        <v>#DIV/0!</v>
      </c>
      <c r="CK195" s="8" t="e">
        <f t="shared" si="95"/>
        <v>#DIV/0!</v>
      </c>
      <c r="CL195" s="19" t="e">
        <f t="shared" si="77"/>
        <v>#DIV/0!</v>
      </c>
      <c r="CN195" s="24" t="e">
        <f t="shared" si="87"/>
        <v>#DIV/0!</v>
      </c>
    </row>
    <row r="196" spans="45:92" x14ac:dyDescent="0.3">
      <c r="AS196" s="4">
        <f t="shared" si="88"/>
        <v>2.2355284469075487</v>
      </c>
      <c r="AT196" s="27">
        <v>172</v>
      </c>
      <c r="AU196" s="63"/>
      <c r="AV196" s="28"/>
      <c r="AW196" s="13" t="e">
        <f t="shared" si="73"/>
        <v>#DIV/0!</v>
      </c>
      <c r="AX196" s="13" t="e">
        <f t="shared" si="74"/>
        <v>#DIV/0!</v>
      </c>
      <c r="AY196" s="8" t="e">
        <f t="shared" si="78"/>
        <v>#DIV/0!</v>
      </c>
      <c r="AZ196" s="8" t="e">
        <f t="shared" si="89"/>
        <v>#DIV/0!</v>
      </c>
      <c r="BA196" s="19" t="e">
        <f t="shared" si="75"/>
        <v>#DIV/0!</v>
      </c>
      <c r="BC196" s="24" t="e">
        <f t="shared" si="79"/>
        <v>#DIV/0!</v>
      </c>
      <c r="BL196" s="4">
        <f t="shared" si="90"/>
        <v>2.2355284469075487</v>
      </c>
      <c r="BM196" s="27">
        <v>172</v>
      </c>
      <c r="BN196" s="66">
        <v>107.5</v>
      </c>
      <c r="BO196" s="28">
        <f t="shared" si="80"/>
        <v>1899.6818077175781</v>
      </c>
      <c r="BP196" s="13">
        <f t="shared" si="81"/>
        <v>0</v>
      </c>
      <c r="BQ196" s="13" t="e">
        <f t="shared" si="82"/>
        <v>#DIV/0!</v>
      </c>
      <c r="BR196" s="8" t="e">
        <f t="shared" si="83"/>
        <v>#DIV/0!</v>
      </c>
      <c r="BS196" s="8">
        <f t="shared" si="91"/>
        <v>3.2059069767441954</v>
      </c>
      <c r="BT196" s="19" t="e">
        <f t="shared" si="76"/>
        <v>#DIV/0!</v>
      </c>
      <c r="BV196" s="24" t="e">
        <f t="shared" si="84"/>
        <v>#DIV/0!</v>
      </c>
      <c r="CD196" s="4">
        <f t="shared" si="92"/>
        <v>2.2355284469075487</v>
      </c>
      <c r="CE196" s="27">
        <v>172</v>
      </c>
      <c r="CF196" s="34"/>
      <c r="CG196" s="28">
        <f t="shared" si="85"/>
        <v>0</v>
      </c>
      <c r="CH196" s="13" t="e">
        <f t="shared" si="93"/>
        <v>#DIV/0!</v>
      </c>
      <c r="CI196" s="13" t="e">
        <f t="shared" si="94"/>
        <v>#DIV/0!</v>
      </c>
      <c r="CJ196" s="8" t="e">
        <f t="shared" si="86"/>
        <v>#DIV/0!</v>
      </c>
      <c r="CK196" s="8" t="e">
        <f t="shared" si="95"/>
        <v>#DIV/0!</v>
      </c>
      <c r="CL196" s="19" t="e">
        <f t="shared" si="77"/>
        <v>#DIV/0!</v>
      </c>
      <c r="CN196" s="24" t="e">
        <f t="shared" si="87"/>
        <v>#DIV/0!</v>
      </c>
    </row>
    <row r="197" spans="45:92" x14ac:dyDescent="0.3">
      <c r="AS197" s="4">
        <f t="shared" si="88"/>
        <v>2.2380461031287955</v>
      </c>
      <c r="AT197" s="27">
        <v>173</v>
      </c>
      <c r="AU197" s="63"/>
      <c r="AV197" s="28"/>
      <c r="AW197" s="13" t="e">
        <f t="shared" si="73"/>
        <v>#DIV/0!</v>
      </c>
      <c r="AX197" s="13" t="e">
        <f t="shared" si="74"/>
        <v>#DIV/0!</v>
      </c>
      <c r="AY197" s="8" t="e">
        <f t="shared" si="78"/>
        <v>#DIV/0!</v>
      </c>
      <c r="AZ197" s="8" t="e">
        <f t="shared" si="89"/>
        <v>#DIV/0!</v>
      </c>
      <c r="BA197" s="19" t="e">
        <f t="shared" si="75"/>
        <v>#DIV/0!</v>
      </c>
      <c r="BC197" s="24" t="e">
        <f t="shared" si="79"/>
        <v>#DIV/0!</v>
      </c>
      <c r="BL197" s="4">
        <f t="shared" si="90"/>
        <v>2.2380461031287955</v>
      </c>
      <c r="BM197" s="27">
        <v>173</v>
      </c>
      <c r="BN197" s="66">
        <v>107.5</v>
      </c>
      <c r="BO197" s="28">
        <f t="shared" si="80"/>
        <v>1899.6818077175781</v>
      </c>
      <c r="BP197" s="13">
        <f t="shared" si="81"/>
        <v>0</v>
      </c>
      <c r="BQ197" s="13" t="e">
        <f t="shared" si="82"/>
        <v>#DIV/0!</v>
      </c>
      <c r="BR197" s="8" t="e">
        <f t="shared" si="83"/>
        <v>#DIV/0!</v>
      </c>
      <c r="BS197" s="8">
        <f t="shared" si="91"/>
        <v>3.2059069767441954</v>
      </c>
      <c r="BT197" s="19" t="e">
        <f t="shared" si="76"/>
        <v>#DIV/0!</v>
      </c>
      <c r="BV197" s="24" t="e">
        <f t="shared" si="84"/>
        <v>#DIV/0!</v>
      </c>
      <c r="CD197" s="4">
        <f t="shared" si="92"/>
        <v>2.2380461031287955</v>
      </c>
      <c r="CE197" s="27">
        <v>173</v>
      </c>
      <c r="CF197" s="34"/>
      <c r="CG197" s="28">
        <f t="shared" si="85"/>
        <v>0</v>
      </c>
      <c r="CH197" s="13" t="e">
        <f t="shared" si="93"/>
        <v>#DIV/0!</v>
      </c>
      <c r="CI197" s="13" t="e">
        <f t="shared" si="94"/>
        <v>#DIV/0!</v>
      </c>
      <c r="CJ197" s="8" t="e">
        <f t="shared" si="86"/>
        <v>#DIV/0!</v>
      </c>
      <c r="CK197" s="8" t="e">
        <f t="shared" si="95"/>
        <v>#DIV/0!</v>
      </c>
      <c r="CL197" s="19" t="e">
        <f t="shared" si="77"/>
        <v>#DIV/0!</v>
      </c>
      <c r="CN197" s="24" t="e">
        <f t="shared" si="87"/>
        <v>#DIV/0!</v>
      </c>
    </row>
    <row r="198" spans="45:92" x14ac:dyDescent="0.3">
      <c r="AS198" s="4">
        <f t="shared" si="88"/>
        <v>2.2405492482825999</v>
      </c>
      <c r="AT198" s="27">
        <v>174</v>
      </c>
      <c r="AU198" s="63"/>
      <c r="AV198" s="28"/>
      <c r="AW198" s="13" t="e">
        <f t="shared" si="73"/>
        <v>#DIV/0!</v>
      </c>
      <c r="AX198" s="13" t="e">
        <f t="shared" si="74"/>
        <v>#DIV/0!</v>
      </c>
      <c r="AY198" s="8" t="e">
        <f t="shared" si="78"/>
        <v>#DIV/0!</v>
      </c>
      <c r="AZ198" s="8" t="e">
        <f t="shared" si="89"/>
        <v>#DIV/0!</v>
      </c>
      <c r="BA198" s="19" t="e">
        <f t="shared" si="75"/>
        <v>#DIV/0!</v>
      </c>
      <c r="BC198" s="24" t="e">
        <f t="shared" si="79"/>
        <v>#DIV/0!</v>
      </c>
      <c r="BL198" s="4">
        <f t="shared" si="90"/>
        <v>2.2405492482825999</v>
      </c>
      <c r="BM198" s="27">
        <v>174</v>
      </c>
      <c r="BN198" s="66">
        <v>107.5</v>
      </c>
      <c r="BO198" s="28">
        <f t="shared" si="80"/>
        <v>1899.6818077175781</v>
      </c>
      <c r="BP198" s="13">
        <f t="shared" si="81"/>
        <v>0</v>
      </c>
      <c r="BQ198" s="13" t="e">
        <f t="shared" si="82"/>
        <v>#DIV/0!</v>
      </c>
      <c r="BR198" s="8" t="e">
        <f t="shared" si="83"/>
        <v>#DIV/0!</v>
      </c>
      <c r="BS198" s="8">
        <f t="shared" si="91"/>
        <v>3.2059069767441954</v>
      </c>
      <c r="BT198" s="19" t="e">
        <f t="shared" si="76"/>
        <v>#DIV/0!</v>
      </c>
      <c r="BV198" s="24" t="e">
        <f t="shared" si="84"/>
        <v>#DIV/0!</v>
      </c>
      <c r="CD198" s="4">
        <f t="shared" si="92"/>
        <v>2.2405492482825999</v>
      </c>
      <c r="CE198" s="27">
        <v>174</v>
      </c>
      <c r="CF198" s="34"/>
      <c r="CG198" s="28">
        <f t="shared" si="85"/>
        <v>0</v>
      </c>
      <c r="CH198" s="13" t="e">
        <f t="shared" si="93"/>
        <v>#DIV/0!</v>
      </c>
      <c r="CI198" s="13" t="e">
        <f t="shared" si="94"/>
        <v>#DIV/0!</v>
      </c>
      <c r="CJ198" s="8" t="e">
        <f t="shared" si="86"/>
        <v>#DIV/0!</v>
      </c>
      <c r="CK198" s="8" t="e">
        <f t="shared" si="95"/>
        <v>#DIV/0!</v>
      </c>
      <c r="CL198" s="19" t="e">
        <f t="shared" si="77"/>
        <v>#DIV/0!</v>
      </c>
      <c r="CN198" s="24" t="e">
        <f t="shared" si="87"/>
        <v>#DIV/0!</v>
      </c>
    </row>
    <row r="199" spans="45:92" x14ac:dyDescent="0.3">
      <c r="AS199" s="4">
        <f t="shared" si="88"/>
        <v>2.2430380486862944</v>
      </c>
      <c r="AT199" s="27">
        <v>175</v>
      </c>
      <c r="AU199" s="63"/>
      <c r="AV199" s="28"/>
      <c r="AW199" s="13" t="e">
        <f t="shared" si="73"/>
        <v>#DIV/0!</v>
      </c>
      <c r="AX199" s="13" t="e">
        <f t="shared" si="74"/>
        <v>#DIV/0!</v>
      </c>
      <c r="AY199" s="8" t="e">
        <f t="shared" si="78"/>
        <v>#DIV/0!</v>
      </c>
      <c r="AZ199" s="8" t="e">
        <f t="shared" si="89"/>
        <v>#DIV/0!</v>
      </c>
      <c r="BA199" s="19" t="e">
        <f t="shared" si="75"/>
        <v>#DIV/0!</v>
      </c>
      <c r="BC199" s="24" t="e">
        <f t="shared" si="79"/>
        <v>#DIV/0!</v>
      </c>
      <c r="BL199" s="4">
        <f t="shared" si="90"/>
        <v>2.2430380486862944</v>
      </c>
      <c r="BM199" s="27">
        <v>175</v>
      </c>
      <c r="BN199" s="66">
        <v>107.5</v>
      </c>
      <c r="BO199" s="28">
        <f t="shared" si="80"/>
        <v>1899.6818077175781</v>
      </c>
      <c r="BP199" s="13">
        <f t="shared" si="81"/>
        <v>0</v>
      </c>
      <c r="BQ199" s="13" t="e">
        <f t="shared" si="82"/>
        <v>#DIV/0!</v>
      </c>
      <c r="BR199" s="8" t="e">
        <f t="shared" si="83"/>
        <v>#DIV/0!</v>
      </c>
      <c r="BS199" s="8">
        <f t="shared" si="91"/>
        <v>3.2059069767441954</v>
      </c>
      <c r="BT199" s="19" t="e">
        <f t="shared" si="76"/>
        <v>#DIV/0!</v>
      </c>
      <c r="BV199" s="24" t="e">
        <f t="shared" si="84"/>
        <v>#DIV/0!</v>
      </c>
      <c r="CD199" s="4">
        <f t="shared" si="92"/>
        <v>2.2430380486862944</v>
      </c>
      <c r="CE199" s="27">
        <v>175</v>
      </c>
      <c r="CF199" s="34"/>
      <c r="CG199" s="28">
        <f t="shared" si="85"/>
        <v>0</v>
      </c>
      <c r="CH199" s="13" t="e">
        <f t="shared" si="93"/>
        <v>#DIV/0!</v>
      </c>
      <c r="CI199" s="13" t="e">
        <f t="shared" si="94"/>
        <v>#DIV/0!</v>
      </c>
      <c r="CJ199" s="8" t="e">
        <f t="shared" si="86"/>
        <v>#DIV/0!</v>
      </c>
      <c r="CK199" s="8" t="e">
        <f t="shared" si="95"/>
        <v>#DIV/0!</v>
      </c>
      <c r="CL199" s="19" t="e">
        <f t="shared" si="77"/>
        <v>#DIV/0!</v>
      </c>
      <c r="CN199" s="24" t="e">
        <f t="shared" si="87"/>
        <v>#DIV/0!</v>
      </c>
    </row>
    <row r="200" spans="45:92" x14ac:dyDescent="0.3">
      <c r="AS200" s="4">
        <f t="shared" si="88"/>
        <v>2.2455126678141499</v>
      </c>
      <c r="AT200" s="27">
        <v>176</v>
      </c>
      <c r="AU200" s="63"/>
      <c r="AV200" s="28"/>
      <c r="AW200" s="13" t="e">
        <f t="shared" si="73"/>
        <v>#DIV/0!</v>
      </c>
      <c r="AX200" s="13" t="e">
        <f t="shared" si="74"/>
        <v>#DIV/0!</v>
      </c>
      <c r="AY200" s="8" t="e">
        <f t="shared" si="78"/>
        <v>#DIV/0!</v>
      </c>
      <c r="AZ200" s="8" t="e">
        <f t="shared" si="89"/>
        <v>#DIV/0!</v>
      </c>
      <c r="BA200" s="19" t="e">
        <f t="shared" si="75"/>
        <v>#DIV/0!</v>
      </c>
      <c r="BC200" s="24" t="e">
        <f t="shared" si="79"/>
        <v>#DIV/0!</v>
      </c>
      <c r="BL200" s="4">
        <f t="shared" si="90"/>
        <v>2.2455126678141499</v>
      </c>
      <c r="BM200" s="27">
        <v>176</v>
      </c>
      <c r="BN200" s="66">
        <v>107.4</v>
      </c>
      <c r="BO200" s="28">
        <f t="shared" si="80"/>
        <v>1897.9146618499337</v>
      </c>
      <c r="BP200" s="13">
        <f t="shared" si="81"/>
        <v>0</v>
      </c>
      <c r="BQ200" s="13" t="e">
        <f t="shared" si="82"/>
        <v>#DIV/0!</v>
      </c>
      <c r="BR200" s="8" t="e">
        <f t="shared" si="83"/>
        <v>#DIV/0!</v>
      </c>
      <c r="BS200" s="8">
        <f t="shared" si="91"/>
        <v>3.115782122905042</v>
      </c>
      <c r="BT200" s="19" t="e">
        <f t="shared" si="76"/>
        <v>#DIV/0!</v>
      </c>
      <c r="BV200" s="24" t="e">
        <f t="shared" si="84"/>
        <v>#DIV/0!</v>
      </c>
      <c r="CD200" s="4">
        <f t="shared" si="92"/>
        <v>2.2455126678141499</v>
      </c>
      <c r="CE200" s="27">
        <v>176</v>
      </c>
      <c r="CF200" s="34"/>
      <c r="CG200" s="28">
        <f t="shared" si="85"/>
        <v>0</v>
      </c>
      <c r="CH200" s="13" t="e">
        <f t="shared" si="93"/>
        <v>#DIV/0!</v>
      </c>
      <c r="CI200" s="13" t="e">
        <f t="shared" si="94"/>
        <v>#DIV/0!</v>
      </c>
      <c r="CJ200" s="8" t="e">
        <f t="shared" si="86"/>
        <v>#DIV/0!</v>
      </c>
      <c r="CK200" s="8" t="e">
        <f t="shared" si="95"/>
        <v>#DIV/0!</v>
      </c>
      <c r="CL200" s="19" t="e">
        <f t="shared" si="77"/>
        <v>#DIV/0!</v>
      </c>
      <c r="CN200" s="24" t="e">
        <f t="shared" si="87"/>
        <v>#DIV/0!</v>
      </c>
    </row>
    <row r="201" spans="45:92" x14ac:dyDescent="0.3">
      <c r="AS201" s="4">
        <f t="shared" si="88"/>
        <v>2.2479732663618068</v>
      </c>
      <c r="AT201" s="27">
        <v>177</v>
      </c>
      <c r="AU201" s="63"/>
      <c r="AV201" s="28"/>
      <c r="AW201" s="13" t="e">
        <f t="shared" si="73"/>
        <v>#DIV/0!</v>
      </c>
      <c r="AX201" s="13" t="e">
        <f t="shared" si="74"/>
        <v>#DIV/0!</v>
      </c>
      <c r="AY201" s="8" t="e">
        <f t="shared" si="78"/>
        <v>#DIV/0!</v>
      </c>
      <c r="AZ201" s="8" t="e">
        <f t="shared" si="89"/>
        <v>#DIV/0!</v>
      </c>
      <c r="BA201" s="19" t="e">
        <f t="shared" si="75"/>
        <v>#DIV/0!</v>
      </c>
      <c r="BC201" s="24" t="e">
        <f t="shared" si="79"/>
        <v>#DIV/0!</v>
      </c>
      <c r="BL201" s="4">
        <f t="shared" si="90"/>
        <v>2.2479732663618068</v>
      </c>
      <c r="BM201" s="27">
        <v>177</v>
      </c>
      <c r="BN201" s="66">
        <v>107.4</v>
      </c>
      <c r="BO201" s="28">
        <f t="shared" si="80"/>
        <v>1897.9146618499337</v>
      </c>
      <c r="BP201" s="13">
        <f t="shared" si="81"/>
        <v>0</v>
      </c>
      <c r="BQ201" s="13" t="e">
        <f t="shared" si="82"/>
        <v>#DIV/0!</v>
      </c>
      <c r="BR201" s="8" t="e">
        <f t="shared" si="83"/>
        <v>#DIV/0!</v>
      </c>
      <c r="BS201" s="8">
        <f t="shared" si="91"/>
        <v>3.115782122905042</v>
      </c>
      <c r="BT201" s="19" t="e">
        <f t="shared" si="76"/>
        <v>#DIV/0!</v>
      </c>
      <c r="BV201" s="24" t="e">
        <f t="shared" si="84"/>
        <v>#DIV/0!</v>
      </c>
      <c r="CD201" s="4">
        <f t="shared" si="92"/>
        <v>2.2479732663618068</v>
      </c>
      <c r="CE201" s="27">
        <v>177</v>
      </c>
      <c r="CF201" s="34"/>
      <c r="CG201" s="28">
        <f t="shared" si="85"/>
        <v>0</v>
      </c>
      <c r="CH201" s="13" t="e">
        <f t="shared" si="93"/>
        <v>#DIV/0!</v>
      </c>
      <c r="CI201" s="13" t="e">
        <f t="shared" si="94"/>
        <v>#DIV/0!</v>
      </c>
      <c r="CJ201" s="8" t="e">
        <f t="shared" si="86"/>
        <v>#DIV/0!</v>
      </c>
      <c r="CK201" s="8" t="e">
        <f t="shared" si="95"/>
        <v>#DIV/0!</v>
      </c>
      <c r="CL201" s="19" t="e">
        <f t="shared" si="77"/>
        <v>#DIV/0!</v>
      </c>
      <c r="CN201" s="24" t="e">
        <f t="shared" si="87"/>
        <v>#DIV/0!</v>
      </c>
    </row>
    <row r="202" spans="45:92" x14ac:dyDescent="0.3">
      <c r="AS202" s="4">
        <f t="shared" si="88"/>
        <v>2.2504200023088941</v>
      </c>
      <c r="AT202" s="27">
        <v>178</v>
      </c>
      <c r="AU202" s="63"/>
      <c r="AV202" s="28"/>
      <c r="AW202" s="13" t="e">
        <f t="shared" si="73"/>
        <v>#DIV/0!</v>
      </c>
      <c r="AX202" s="13" t="e">
        <f t="shared" si="74"/>
        <v>#DIV/0!</v>
      </c>
      <c r="AY202" s="8" t="e">
        <f t="shared" si="78"/>
        <v>#DIV/0!</v>
      </c>
      <c r="AZ202" s="8" t="e">
        <f t="shared" si="89"/>
        <v>#DIV/0!</v>
      </c>
      <c r="BA202" s="19" t="e">
        <f t="shared" si="75"/>
        <v>#DIV/0!</v>
      </c>
      <c r="BC202" s="24" t="e">
        <f t="shared" si="79"/>
        <v>#DIV/0!</v>
      </c>
      <c r="BL202" s="4">
        <f t="shared" si="90"/>
        <v>2.2504200023088941</v>
      </c>
      <c r="BM202" s="27">
        <v>178</v>
      </c>
      <c r="BN202" s="66">
        <v>107.4</v>
      </c>
      <c r="BO202" s="28">
        <f t="shared" si="80"/>
        <v>1897.9146618499337</v>
      </c>
      <c r="BP202" s="13">
        <f t="shared" si="81"/>
        <v>0</v>
      </c>
      <c r="BQ202" s="13" t="e">
        <f t="shared" si="82"/>
        <v>#DIV/0!</v>
      </c>
      <c r="BR202" s="8" t="e">
        <f t="shared" si="83"/>
        <v>#DIV/0!</v>
      </c>
      <c r="BS202" s="8">
        <f t="shared" si="91"/>
        <v>3.115782122905042</v>
      </c>
      <c r="BT202" s="19" t="e">
        <f t="shared" si="76"/>
        <v>#DIV/0!</v>
      </c>
      <c r="BV202" s="24" t="e">
        <f t="shared" si="84"/>
        <v>#DIV/0!</v>
      </c>
      <c r="CD202" s="4">
        <f t="shared" si="92"/>
        <v>2.2504200023088941</v>
      </c>
      <c r="CE202" s="27">
        <v>178</v>
      </c>
      <c r="CF202" s="34"/>
      <c r="CG202" s="28">
        <f t="shared" si="85"/>
        <v>0</v>
      </c>
      <c r="CH202" s="13" t="e">
        <f t="shared" si="93"/>
        <v>#DIV/0!</v>
      </c>
      <c r="CI202" s="13" t="e">
        <f t="shared" si="94"/>
        <v>#DIV/0!</v>
      </c>
      <c r="CJ202" s="8" t="e">
        <f t="shared" si="86"/>
        <v>#DIV/0!</v>
      </c>
      <c r="CK202" s="8" t="e">
        <f t="shared" si="95"/>
        <v>#DIV/0!</v>
      </c>
      <c r="CL202" s="19" t="e">
        <f t="shared" si="77"/>
        <v>#DIV/0!</v>
      </c>
      <c r="CN202" s="24" t="e">
        <f t="shared" si="87"/>
        <v>#DIV/0!</v>
      </c>
    </row>
    <row r="203" spans="45:92" x14ac:dyDescent="0.3">
      <c r="AS203" s="4">
        <f t="shared" si="88"/>
        <v>2.2528530309798933</v>
      </c>
      <c r="AT203" s="27">
        <v>179</v>
      </c>
      <c r="AU203" s="63"/>
      <c r="AV203" s="28"/>
      <c r="AW203" s="13" t="e">
        <f t="shared" si="73"/>
        <v>#DIV/0!</v>
      </c>
      <c r="AX203" s="13" t="e">
        <f t="shared" si="74"/>
        <v>#DIV/0!</v>
      </c>
      <c r="AY203" s="8" t="e">
        <f t="shared" si="78"/>
        <v>#DIV/0!</v>
      </c>
      <c r="AZ203" s="8" t="e">
        <f t="shared" si="89"/>
        <v>#DIV/0!</v>
      </c>
      <c r="BA203" s="19" t="e">
        <f t="shared" si="75"/>
        <v>#DIV/0!</v>
      </c>
      <c r="BC203" s="24" t="e">
        <f t="shared" si="79"/>
        <v>#DIV/0!</v>
      </c>
      <c r="BL203" s="4">
        <f t="shared" si="90"/>
        <v>2.2528530309798933</v>
      </c>
      <c r="BM203" s="27">
        <v>179</v>
      </c>
      <c r="BN203" s="66">
        <v>107.4</v>
      </c>
      <c r="BO203" s="28">
        <f t="shared" si="80"/>
        <v>1897.9146618499337</v>
      </c>
      <c r="BP203" s="13">
        <f t="shared" si="81"/>
        <v>0</v>
      </c>
      <c r="BQ203" s="13" t="e">
        <f t="shared" si="82"/>
        <v>#DIV/0!</v>
      </c>
      <c r="BR203" s="8" t="e">
        <f t="shared" si="83"/>
        <v>#DIV/0!</v>
      </c>
      <c r="BS203" s="8">
        <f t="shared" si="91"/>
        <v>3.115782122905042</v>
      </c>
      <c r="BT203" s="19" t="e">
        <f t="shared" si="76"/>
        <v>#DIV/0!</v>
      </c>
      <c r="BV203" s="24" t="e">
        <f t="shared" si="84"/>
        <v>#DIV/0!</v>
      </c>
      <c r="CD203" s="4">
        <f t="shared" si="92"/>
        <v>2.2528530309798933</v>
      </c>
      <c r="CE203" s="27">
        <v>179</v>
      </c>
      <c r="CF203" s="34"/>
      <c r="CG203" s="28">
        <f t="shared" si="85"/>
        <v>0</v>
      </c>
      <c r="CH203" s="13" t="e">
        <f t="shared" si="93"/>
        <v>#DIV/0!</v>
      </c>
      <c r="CI203" s="13" t="e">
        <f t="shared" si="94"/>
        <v>#DIV/0!</v>
      </c>
      <c r="CJ203" s="8" t="e">
        <f t="shared" si="86"/>
        <v>#DIV/0!</v>
      </c>
      <c r="CK203" s="8" t="e">
        <f t="shared" si="95"/>
        <v>#DIV/0!</v>
      </c>
      <c r="CL203" s="19" t="e">
        <f t="shared" si="77"/>
        <v>#DIV/0!</v>
      </c>
      <c r="CN203" s="24" t="e">
        <f t="shared" si="87"/>
        <v>#DIV/0!</v>
      </c>
    </row>
    <row r="204" spans="45:92" x14ac:dyDescent="0.3">
      <c r="AS204" s="4">
        <f t="shared" si="88"/>
        <v>2.255272505103306</v>
      </c>
      <c r="AT204" s="27">
        <v>180</v>
      </c>
      <c r="AU204" s="63"/>
      <c r="AV204" s="28"/>
      <c r="AW204" s="13" t="e">
        <f t="shared" si="73"/>
        <v>#DIV/0!</v>
      </c>
      <c r="AX204" s="13" t="e">
        <f t="shared" si="74"/>
        <v>#DIV/0!</v>
      </c>
      <c r="AY204" s="8" t="e">
        <f t="shared" si="78"/>
        <v>#DIV/0!</v>
      </c>
      <c r="AZ204" s="8" t="e">
        <f t="shared" si="89"/>
        <v>#DIV/0!</v>
      </c>
      <c r="BA204" s="19" t="e">
        <f t="shared" si="75"/>
        <v>#DIV/0!</v>
      </c>
      <c r="BC204" s="24" t="e">
        <f t="shared" si="79"/>
        <v>#DIV/0!</v>
      </c>
      <c r="BL204" s="4">
        <f t="shared" si="90"/>
        <v>2.255272505103306</v>
      </c>
      <c r="BM204" s="27">
        <v>180</v>
      </c>
      <c r="BN204" s="66">
        <v>107.4</v>
      </c>
      <c r="BO204" s="28">
        <f t="shared" si="80"/>
        <v>1897.9146618499337</v>
      </c>
      <c r="BP204" s="13">
        <f t="shared" si="81"/>
        <v>0</v>
      </c>
      <c r="BQ204" s="13" t="e">
        <f t="shared" si="82"/>
        <v>#DIV/0!</v>
      </c>
      <c r="BR204" s="8" t="e">
        <f t="shared" si="83"/>
        <v>#DIV/0!</v>
      </c>
      <c r="BS204" s="8">
        <f t="shared" si="91"/>
        <v>3.115782122905042</v>
      </c>
      <c r="BT204" s="19" t="e">
        <f t="shared" si="76"/>
        <v>#DIV/0!</v>
      </c>
      <c r="BV204" s="24" t="e">
        <f t="shared" si="84"/>
        <v>#DIV/0!</v>
      </c>
      <c r="CD204" s="4">
        <f t="shared" si="92"/>
        <v>2.255272505103306</v>
      </c>
      <c r="CE204" s="27">
        <v>180</v>
      </c>
      <c r="CF204" s="34"/>
      <c r="CG204" s="28">
        <f t="shared" si="85"/>
        <v>0</v>
      </c>
      <c r="CH204" s="13" t="e">
        <f t="shared" si="93"/>
        <v>#DIV/0!</v>
      </c>
      <c r="CI204" s="13" t="e">
        <f t="shared" si="94"/>
        <v>#DIV/0!</v>
      </c>
      <c r="CJ204" s="8" t="e">
        <f t="shared" si="86"/>
        <v>#DIV/0!</v>
      </c>
      <c r="CK204" s="8" t="e">
        <f t="shared" si="95"/>
        <v>#DIV/0!</v>
      </c>
      <c r="CL204" s="19" t="e">
        <f t="shared" si="77"/>
        <v>#DIV/0!</v>
      </c>
      <c r="CN204" s="24" t="e">
        <f t="shared" si="87"/>
        <v>#DIV/0!</v>
      </c>
    </row>
    <row r="205" spans="45:92" x14ac:dyDescent="0.3">
      <c r="AS205" s="4">
        <f t="shared" si="88"/>
        <v>2.2576785748691846</v>
      </c>
      <c r="AT205" s="27">
        <v>181</v>
      </c>
      <c r="AU205" s="63"/>
      <c r="AV205" s="28"/>
      <c r="AW205" s="13" t="e">
        <f t="shared" si="73"/>
        <v>#DIV/0!</v>
      </c>
      <c r="AX205" s="13" t="e">
        <f t="shared" si="74"/>
        <v>#DIV/0!</v>
      </c>
      <c r="AY205" s="8" t="e">
        <f t="shared" si="78"/>
        <v>#DIV/0!</v>
      </c>
      <c r="AZ205" s="8" t="e">
        <f t="shared" si="89"/>
        <v>#DIV/0!</v>
      </c>
      <c r="BA205" s="19" t="e">
        <f t="shared" si="75"/>
        <v>#DIV/0!</v>
      </c>
      <c r="BC205" s="24" t="e">
        <f t="shared" si="79"/>
        <v>#DIV/0!</v>
      </c>
      <c r="BL205" s="4">
        <f t="shared" si="90"/>
        <v>2.2576785748691846</v>
      </c>
      <c r="BM205" s="27">
        <v>181</v>
      </c>
      <c r="BN205" s="66">
        <v>107.4</v>
      </c>
      <c r="BO205" s="28">
        <f t="shared" si="80"/>
        <v>1897.9146618499337</v>
      </c>
      <c r="BP205" s="13">
        <f t="shared" si="81"/>
        <v>0</v>
      </c>
      <c r="BQ205" s="13" t="e">
        <f t="shared" si="82"/>
        <v>#DIV/0!</v>
      </c>
      <c r="BR205" s="8" t="e">
        <f t="shared" si="83"/>
        <v>#DIV/0!</v>
      </c>
      <c r="BS205" s="8">
        <f t="shared" si="91"/>
        <v>3.115782122905042</v>
      </c>
      <c r="BT205" s="19" t="e">
        <f t="shared" si="76"/>
        <v>#DIV/0!</v>
      </c>
      <c r="BV205" s="24" t="e">
        <f t="shared" si="84"/>
        <v>#DIV/0!</v>
      </c>
      <c r="CD205" s="4">
        <f t="shared" si="92"/>
        <v>2.2576785748691846</v>
      </c>
      <c r="CE205" s="27">
        <v>181</v>
      </c>
      <c r="CF205" s="34"/>
      <c r="CG205" s="28">
        <f t="shared" si="85"/>
        <v>0</v>
      </c>
      <c r="CH205" s="13" t="e">
        <f t="shared" si="93"/>
        <v>#DIV/0!</v>
      </c>
      <c r="CI205" s="13" t="e">
        <f t="shared" si="94"/>
        <v>#DIV/0!</v>
      </c>
      <c r="CJ205" s="8" t="e">
        <f t="shared" si="86"/>
        <v>#DIV/0!</v>
      </c>
      <c r="CK205" s="8" t="e">
        <f t="shared" si="95"/>
        <v>#DIV/0!</v>
      </c>
      <c r="CL205" s="19" t="e">
        <f t="shared" si="77"/>
        <v>#DIV/0!</v>
      </c>
      <c r="CN205" s="24" t="e">
        <f t="shared" si="87"/>
        <v>#DIV/0!</v>
      </c>
    </row>
    <row r="206" spans="45:92" x14ac:dyDescent="0.3">
      <c r="AS206" s="4">
        <f t="shared" si="88"/>
        <v>2.2600713879850747</v>
      </c>
      <c r="AT206" s="27">
        <v>182</v>
      </c>
      <c r="AU206" s="63"/>
      <c r="AV206" s="28"/>
      <c r="AW206" s="13" t="e">
        <f t="shared" si="73"/>
        <v>#DIV/0!</v>
      </c>
      <c r="AX206" s="13" t="e">
        <f t="shared" si="74"/>
        <v>#DIV/0!</v>
      </c>
      <c r="AY206" s="8" t="e">
        <f t="shared" si="78"/>
        <v>#DIV/0!</v>
      </c>
      <c r="AZ206" s="8" t="e">
        <f t="shared" si="89"/>
        <v>#DIV/0!</v>
      </c>
      <c r="BA206" s="19" t="e">
        <f t="shared" si="75"/>
        <v>#DIV/0!</v>
      </c>
      <c r="BC206" s="24" t="e">
        <f t="shared" si="79"/>
        <v>#DIV/0!</v>
      </c>
      <c r="BL206" s="4">
        <f t="shared" si="90"/>
        <v>2.2600713879850747</v>
      </c>
      <c r="BM206" s="27">
        <v>182</v>
      </c>
      <c r="BN206" s="66">
        <v>107.4</v>
      </c>
      <c r="BO206" s="28">
        <f t="shared" si="80"/>
        <v>1897.9146618499337</v>
      </c>
      <c r="BP206" s="13">
        <f t="shared" si="81"/>
        <v>0</v>
      </c>
      <c r="BQ206" s="13" t="e">
        <f t="shared" si="82"/>
        <v>#DIV/0!</v>
      </c>
      <c r="BR206" s="8" t="e">
        <f t="shared" si="83"/>
        <v>#DIV/0!</v>
      </c>
      <c r="BS206" s="8">
        <f t="shared" si="91"/>
        <v>3.115782122905042</v>
      </c>
      <c r="BT206" s="19" t="e">
        <f t="shared" si="76"/>
        <v>#DIV/0!</v>
      </c>
      <c r="BV206" s="24" t="e">
        <f t="shared" si="84"/>
        <v>#DIV/0!</v>
      </c>
      <c r="CD206" s="4">
        <f t="shared" si="92"/>
        <v>2.2600713879850747</v>
      </c>
      <c r="CE206" s="27">
        <v>182</v>
      </c>
      <c r="CF206" s="34"/>
      <c r="CG206" s="28">
        <f t="shared" si="85"/>
        <v>0</v>
      </c>
      <c r="CH206" s="13" t="e">
        <f t="shared" si="93"/>
        <v>#DIV/0!</v>
      </c>
      <c r="CI206" s="13" t="e">
        <f t="shared" si="94"/>
        <v>#DIV/0!</v>
      </c>
      <c r="CJ206" s="8" t="e">
        <f t="shared" si="86"/>
        <v>#DIV/0!</v>
      </c>
      <c r="CK206" s="8" t="e">
        <f t="shared" si="95"/>
        <v>#DIV/0!</v>
      </c>
      <c r="CL206" s="19" t="e">
        <f t="shared" si="77"/>
        <v>#DIV/0!</v>
      </c>
      <c r="CN206" s="24" t="e">
        <f t="shared" si="87"/>
        <v>#DIV/0!</v>
      </c>
    </row>
    <row r="207" spans="45:92" x14ac:dyDescent="0.3">
      <c r="AS207" s="4">
        <f t="shared" si="88"/>
        <v>2.2624510897304293</v>
      </c>
      <c r="AT207" s="27">
        <v>183</v>
      </c>
      <c r="AU207" s="63"/>
      <c r="AV207" s="28"/>
      <c r="AW207" s="13" t="e">
        <f t="shared" si="73"/>
        <v>#DIV/0!</v>
      </c>
      <c r="AX207" s="13" t="e">
        <f t="shared" si="74"/>
        <v>#DIV/0!</v>
      </c>
      <c r="AY207" s="8" t="e">
        <f t="shared" si="78"/>
        <v>#DIV/0!</v>
      </c>
      <c r="AZ207" s="8" t="e">
        <f t="shared" si="89"/>
        <v>#DIV/0!</v>
      </c>
      <c r="BA207" s="19" t="e">
        <f t="shared" si="75"/>
        <v>#DIV/0!</v>
      </c>
      <c r="BC207" s="24" t="e">
        <f t="shared" si="79"/>
        <v>#DIV/0!</v>
      </c>
      <c r="BL207" s="4">
        <f t="shared" si="90"/>
        <v>2.2624510897304293</v>
      </c>
      <c r="BM207" s="27">
        <v>183</v>
      </c>
      <c r="BN207" s="66">
        <v>107.4</v>
      </c>
      <c r="BO207" s="28">
        <f t="shared" si="80"/>
        <v>1897.9146618499337</v>
      </c>
      <c r="BP207" s="13">
        <f t="shared" si="81"/>
        <v>0</v>
      </c>
      <c r="BQ207" s="13" t="e">
        <f t="shared" si="82"/>
        <v>#DIV/0!</v>
      </c>
      <c r="BR207" s="8" t="e">
        <f t="shared" si="83"/>
        <v>#DIV/0!</v>
      </c>
      <c r="BS207" s="8">
        <f t="shared" si="91"/>
        <v>3.115782122905042</v>
      </c>
      <c r="BT207" s="19" t="e">
        <f t="shared" si="76"/>
        <v>#DIV/0!</v>
      </c>
      <c r="BV207" s="24" t="e">
        <f t="shared" si="84"/>
        <v>#DIV/0!</v>
      </c>
      <c r="CD207" s="4">
        <f t="shared" si="92"/>
        <v>2.2624510897304293</v>
      </c>
      <c r="CE207" s="27">
        <v>183</v>
      </c>
      <c r="CF207" s="34"/>
      <c r="CG207" s="28">
        <f t="shared" si="85"/>
        <v>0</v>
      </c>
      <c r="CH207" s="13" t="e">
        <f t="shared" si="93"/>
        <v>#DIV/0!</v>
      </c>
      <c r="CI207" s="13" t="e">
        <f t="shared" si="94"/>
        <v>#DIV/0!</v>
      </c>
      <c r="CJ207" s="8" t="e">
        <f t="shared" si="86"/>
        <v>#DIV/0!</v>
      </c>
      <c r="CK207" s="8" t="e">
        <f t="shared" si="95"/>
        <v>#DIV/0!</v>
      </c>
      <c r="CL207" s="19" t="e">
        <f t="shared" si="77"/>
        <v>#DIV/0!</v>
      </c>
      <c r="CN207" s="24" t="e">
        <f t="shared" si="87"/>
        <v>#DIV/0!</v>
      </c>
    </row>
    <row r="208" spans="45:92" x14ac:dyDescent="0.3">
      <c r="AS208" s="4">
        <f t="shared" si="88"/>
        <v>2.2648178230095364</v>
      </c>
      <c r="AT208" s="27">
        <v>184</v>
      </c>
      <c r="AU208" s="63"/>
      <c r="AV208" s="28"/>
      <c r="AW208" s="13" t="e">
        <f t="shared" si="73"/>
        <v>#DIV/0!</v>
      </c>
      <c r="AX208" s="13" t="e">
        <f t="shared" si="74"/>
        <v>#DIV/0!</v>
      </c>
      <c r="AY208" s="8" t="e">
        <f t="shared" si="78"/>
        <v>#DIV/0!</v>
      </c>
      <c r="AZ208" s="8" t="e">
        <f t="shared" si="89"/>
        <v>#DIV/0!</v>
      </c>
      <c r="BA208" s="19" t="e">
        <f t="shared" si="75"/>
        <v>#DIV/0!</v>
      </c>
      <c r="BC208" s="24" t="e">
        <f t="shared" si="79"/>
        <v>#DIV/0!</v>
      </c>
      <c r="BL208" s="4">
        <f t="shared" si="90"/>
        <v>2.2648178230095364</v>
      </c>
      <c r="BM208" s="27">
        <v>184</v>
      </c>
      <c r="BN208" s="66">
        <v>107.4</v>
      </c>
      <c r="BO208" s="28">
        <f t="shared" si="80"/>
        <v>1897.9146618499337</v>
      </c>
      <c r="BP208" s="13">
        <f t="shared" si="81"/>
        <v>0</v>
      </c>
      <c r="BQ208" s="13" t="e">
        <f t="shared" si="82"/>
        <v>#DIV/0!</v>
      </c>
      <c r="BR208" s="8" t="e">
        <f t="shared" si="83"/>
        <v>#DIV/0!</v>
      </c>
      <c r="BS208" s="8">
        <f t="shared" si="91"/>
        <v>3.115782122905042</v>
      </c>
      <c r="BT208" s="19" t="e">
        <f t="shared" si="76"/>
        <v>#DIV/0!</v>
      </c>
      <c r="BV208" s="24" t="e">
        <f t="shared" si="84"/>
        <v>#DIV/0!</v>
      </c>
      <c r="CD208" s="4">
        <f t="shared" si="92"/>
        <v>2.2648178230095364</v>
      </c>
      <c r="CE208" s="27">
        <v>184</v>
      </c>
      <c r="CF208" s="34"/>
      <c r="CG208" s="28">
        <f t="shared" si="85"/>
        <v>0</v>
      </c>
      <c r="CH208" s="13" t="e">
        <f t="shared" si="93"/>
        <v>#DIV/0!</v>
      </c>
      <c r="CI208" s="13" t="e">
        <f t="shared" si="94"/>
        <v>#DIV/0!</v>
      </c>
      <c r="CJ208" s="8" t="e">
        <f t="shared" si="86"/>
        <v>#DIV/0!</v>
      </c>
      <c r="CK208" s="8" t="e">
        <f t="shared" si="95"/>
        <v>#DIV/0!</v>
      </c>
      <c r="CL208" s="19" t="e">
        <f t="shared" si="77"/>
        <v>#DIV/0!</v>
      </c>
      <c r="CN208" s="24" t="e">
        <f t="shared" si="87"/>
        <v>#DIV/0!</v>
      </c>
    </row>
    <row r="209" spans="45:92" x14ac:dyDescent="0.3">
      <c r="AS209" s="4">
        <f t="shared" si="88"/>
        <v>2.2671717284030137</v>
      </c>
      <c r="AT209" s="27">
        <v>185</v>
      </c>
      <c r="AU209" s="63"/>
      <c r="AV209" s="28"/>
      <c r="AW209" s="13" t="e">
        <f t="shared" si="73"/>
        <v>#DIV/0!</v>
      </c>
      <c r="AX209" s="13" t="e">
        <f t="shared" si="74"/>
        <v>#DIV/0!</v>
      </c>
      <c r="AY209" s="8" t="e">
        <f t="shared" si="78"/>
        <v>#DIV/0!</v>
      </c>
      <c r="AZ209" s="8" t="e">
        <f t="shared" si="89"/>
        <v>#DIV/0!</v>
      </c>
      <c r="BA209" s="19" t="e">
        <f t="shared" si="75"/>
        <v>#DIV/0!</v>
      </c>
      <c r="BC209" s="24" t="e">
        <f t="shared" si="79"/>
        <v>#DIV/0!</v>
      </c>
      <c r="BL209" s="4">
        <f t="shared" si="90"/>
        <v>2.2671717284030137</v>
      </c>
      <c r="BM209" s="27">
        <v>185</v>
      </c>
      <c r="BN209" s="66">
        <v>107.4</v>
      </c>
      <c r="BO209" s="28">
        <f t="shared" si="80"/>
        <v>1897.9146618499337</v>
      </c>
      <c r="BP209" s="13">
        <f t="shared" si="81"/>
        <v>0</v>
      </c>
      <c r="BQ209" s="13" t="e">
        <f t="shared" si="82"/>
        <v>#DIV/0!</v>
      </c>
      <c r="BR209" s="8" t="e">
        <f t="shared" si="83"/>
        <v>#DIV/0!</v>
      </c>
      <c r="BS209" s="8">
        <f t="shared" si="91"/>
        <v>3.115782122905042</v>
      </c>
      <c r="BT209" s="19" t="e">
        <f t="shared" si="76"/>
        <v>#DIV/0!</v>
      </c>
      <c r="BV209" s="24" t="e">
        <f t="shared" si="84"/>
        <v>#DIV/0!</v>
      </c>
      <c r="CD209" s="4">
        <f t="shared" si="92"/>
        <v>2.2671717284030137</v>
      </c>
      <c r="CE209" s="27">
        <v>185</v>
      </c>
      <c r="CF209" s="34"/>
      <c r="CG209" s="28">
        <f t="shared" si="85"/>
        <v>0</v>
      </c>
      <c r="CH209" s="13" t="e">
        <f t="shared" si="93"/>
        <v>#DIV/0!</v>
      </c>
      <c r="CI209" s="13" t="e">
        <f t="shared" si="94"/>
        <v>#DIV/0!</v>
      </c>
      <c r="CJ209" s="8" t="e">
        <f t="shared" si="86"/>
        <v>#DIV/0!</v>
      </c>
      <c r="CK209" s="8" t="e">
        <f t="shared" si="95"/>
        <v>#DIV/0!</v>
      </c>
      <c r="CL209" s="19" t="e">
        <f t="shared" si="77"/>
        <v>#DIV/0!</v>
      </c>
      <c r="CN209" s="24" t="e">
        <f t="shared" si="87"/>
        <v>#DIV/0!</v>
      </c>
    </row>
    <row r="210" spans="45:92" x14ac:dyDescent="0.3">
      <c r="AS210" s="4">
        <f t="shared" si="88"/>
        <v>2.2695129442179165</v>
      </c>
      <c r="AT210" s="27">
        <v>186</v>
      </c>
      <c r="AU210" s="63"/>
      <c r="AV210" s="28"/>
      <c r="AW210" s="13" t="e">
        <f t="shared" si="73"/>
        <v>#DIV/0!</v>
      </c>
      <c r="AX210" s="13" t="e">
        <f t="shared" si="74"/>
        <v>#DIV/0!</v>
      </c>
      <c r="AY210" s="8" t="e">
        <f t="shared" si="78"/>
        <v>#DIV/0!</v>
      </c>
      <c r="AZ210" s="8" t="e">
        <f t="shared" si="89"/>
        <v>#DIV/0!</v>
      </c>
      <c r="BA210" s="19" t="e">
        <f t="shared" si="75"/>
        <v>#DIV/0!</v>
      </c>
      <c r="BC210" s="24" t="e">
        <f t="shared" si="79"/>
        <v>#DIV/0!</v>
      </c>
      <c r="BL210" s="4">
        <f t="shared" si="90"/>
        <v>2.2695129442179165</v>
      </c>
      <c r="BM210" s="27">
        <v>186</v>
      </c>
      <c r="BN210" s="66">
        <v>107.4</v>
      </c>
      <c r="BO210" s="28">
        <f t="shared" si="80"/>
        <v>1897.9146618499337</v>
      </c>
      <c r="BP210" s="13">
        <f t="shared" si="81"/>
        <v>0</v>
      </c>
      <c r="BQ210" s="13" t="e">
        <f t="shared" si="82"/>
        <v>#DIV/0!</v>
      </c>
      <c r="BR210" s="8" t="e">
        <f t="shared" si="83"/>
        <v>#DIV/0!</v>
      </c>
      <c r="BS210" s="8">
        <f t="shared" si="91"/>
        <v>3.115782122905042</v>
      </c>
      <c r="BT210" s="19" t="e">
        <f t="shared" si="76"/>
        <v>#DIV/0!</v>
      </c>
      <c r="BV210" s="24" t="e">
        <f t="shared" si="84"/>
        <v>#DIV/0!</v>
      </c>
      <c r="CD210" s="4">
        <f t="shared" si="92"/>
        <v>2.2695129442179165</v>
      </c>
      <c r="CE210" s="27">
        <v>186</v>
      </c>
      <c r="CF210" s="34"/>
      <c r="CG210" s="28">
        <f t="shared" si="85"/>
        <v>0</v>
      </c>
      <c r="CH210" s="13" t="e">
        <f t="shared" si="93"/>
        <v>#DIV/0!</v>
      </c>
      <c r="CI210" s="13" t="e">
        <f t="shared" si="94"/>
        <v>#DIV/0!</v>
      </c>
      <c r="CJ210" s="8" t="e">
        <f t="shared" si="86"/>
        <v>#DIV/0!</v>
      </c>
      <c r="CK210" s="8" t="e">
        <f t="shared" si="95"/>
        <v>#DIV/0!</v>
      </c>
      <c r="CL210" s="19" t="e">
        <f t="shared" si="77"/>
        <v>#DIV/0!</v>
      </c>
      <c r="CN210" s="24" t="e">
        <f t="shared" si="87"/>
        <v>#DIV/0!</v>
      </c>
    </row>
    <row r="211" spans="45:92" x14ac:dyDescent="0.3">
      <c r="AS211" s="4">
        <f t="shared" si="88"/>
        <v>2.271841606536499</v>
      </c>
      <c r="AT211" s="27">
        <v>187</v>
      </c>
      <c r="AU211" s="63"/>
      <c r="AV211" s="28"/>
      <c r="AW211" s="13" t="e">
        <f t="shared" si="73"/>
        <v>#DIV/0!</v>
      </c>
      <c r="AX211" s="13" t="e">
        <f t="shared" si="74"/>
        <v>#DIV/0!</v>
      </c>
      <c r="AY211" s="8" t="e">
        <f t="shared" si="78"/>
        <v>#DIV/0!</v>
      </c>
      <c r="AZ211" s="8" t="e">
        <f t="shared" si="89"/>
        <v>#DIV/0!</v>
      </c>
      <c r="BA211" s="19" t="e">
        <f t="shared" si="75"/>
        <v>#DIV/0!</v>
      </c>
      <c r="BC211" s="24" t="e">
        <f t="shared" si="79"/>
        <v>#DIV/0!</v>
      </c>
      <c r="BL211" s="4">
        <f t="shared" si="90"/>
        <v>2.271841606536499</v>
      </c>
      <c r="BM211" s="27">
        <v>187</v>
      </c>
      <c r="BN211" s="66">
        <v>107.3</v>
      </c>
      <c r="BO211" s="28">
        <f t="shared" si="80"/>
        <v>1896.1475159822896</v>
      </c>
      <c r="BP211" s="13">
        <f t="shared" si="81"/>
        <v>0</v>
      </c>
      <c r="BQ211" s="13" t="e">
        <f t="shared" si="82"/>
        <v>#DIV/0!</v>
      </c>
      <c r="BR211" s="8" t="e">
        <f t="shared" si="83"/>
        <v>#DIV/0!</v>
      </c>
      <c r="BS211" s="8">
        <f t="shared" si="91"/>
        <v>3.0254892823858404</v>
      </c>
      <c r="BT211" s="19" t="e">
        <f t="shared" si="76"/>
        <v>#DIV/0!</v>
      </c>
      <c r="BV211" s="24" t="e">
        <f t="shared" si="84"/>
        <v>#DIV/0!</v>
      </c>
      <c r="CD211" s="4">
        <f t="shared" si="92"/>
        <v>2.271841606536499</v>
      </c>
      <c r="CE211" s="27">
        <v>187</v>
      </c>
      <c r="CF211" s="34"/>
      <c r="CG211" s="28">
        <f t="shared" si="85"/>
        <v>0</v>
      </c>
      <c r="CH211" s="13" t="e">
        <f t="shared" si="93"/>
        <v>#DIV/0!</v>
      </c>
      <c r="CI211" s="13" t="e">
        <f t="shared" si="94"/>
        <v>#DIV/0!</v>
      </c>
      <c r="CJ211" s="8" t="e">
        <f t="shared" si="86"/>
        <v>#DIV/0!</v>
      </c>
      <c r="CK211" s="8" t="e">
        <f t="shared" si="95"/>
        <v>#DIV/0!</v>
      </c>
      <c r="CL211" s="19" t="e">
        <f t="shared" si="77"/>
        <v>#DIV/0!</v>
      </c>
      <c r="CN211" s="24" t="e">
        <f t="shared" si="87"/>
        <v>#DIV/0!</v>
      </c>
    </row>
    <row r="212" spans="45:92" x14ac:dyDescent="0.3">
      <c r="AS212" s="4">
        <f t="shared" si="88"/>
        <v>2.27415784926368</v>
      </c>
      <c r="AT212" s="27">
        <v>188</v>
      </c>
      <c r="AU212" s="63"/>
      <c r="AV212" s="28"/>
      <c r="AW212" s="13" t="e">
        <f t="shared" si="73"/>
        <v>#DIV/0!</v>
      </c>
      <c r="AX212" s="13" t="e">
        <f t="shared" si="74"/>
        <v>#DIV/0!</v>
      </c>
      <c r="AY212" s="8" t="e">
        <f t="shared" si="78"/>
        <v>#DIV/0!</v>
      </c>
      <c r="AZ212" s="8" t="e">
        <f t="shared" si="89"/>
        <v>#DIV/0!</v>
      </c>
      <c r="BA212" s="19" t="e">
        <f t="shared" si="75"/>
        <v>#DIV/0!</v>
      </c>
      <c r="BC212" s="24" t="e">
        <f t="shared" si="79"/>
        <v>#DIV/0!</v>
      </c>
      <c r="BL212" s="4">
        <f t="shared" si="90"/>
        <v>2.27415784926368</v>
      </c>
      <c r="BM212" s="27">
        <v>188</v>
      </c>
      <c r="BN212" s="66">
        <v>107.3</v>
      </c>
      <c r="BO212" s="28">
        <f t="shared" si="80"/>
        <v>1896.1475159822896</v>
      </c>
      <c r="BP212" s="13">
        <f t="shared" si="81"/>
        <v>0</v>
      </c>
      <c r="BQ212" s="13" t="e">
        <f t="shared" si="82"/>
        <v>#DIV/0!</v>
      </c>
      <c r="BR212" s="8" t="e">
        <f t="shared" si="83"/>
        <v>#DIV/0!</v>
      </c>
      <c r="BS212" s="8">
        <f t="shared" si="91"/>
        <v>3.0254892823858404</v>
      </c>
      <c r="BT212" s="19" t="e">
        <f t="shared" si="76"/>
        <v>#DIV/0!</v>
      </c>
      <c r="BV212" s="24" t="e">
        <f t="shared" si="84"/>
        <v>#DIV/0!</v>
      </c>
      <c r="CD212" s="4">
        <f t="shared" si="92"/>
        <v>2.27415784926368</v>
      </c>
      <c r="CE212" s="27">
        <v>188</v>
      </c>
      <c r="CF212" s="34"/>
      <c r="CG212" s="28">
        <f t="shared" si="85"/>
        <v>0</v>
      </c>
      <c r="CH212" s="13" t="e">
        <f t="shared" si="93"/>
        <v>#DIV/0!</v>
      </c>
      <c r="CI212" s="13" t="e">
        <f t="shared" si="94"/>
        <v>#DIV/0!</v>
      </c>
      <c r="CJ212" s="8" t="e">
        <f t="shared" si="86"/>
        <v>#DIV/0!</v>
      </c>
      <c r="CK212" s="8" t="e">
        <f t="shared" si="95"/>
        <v>#DIV/0!</v>
      </c>
      <c r="CL212" s="19" t="e">
        <f t="shared" si="77"/>
        <v>#DIV/0!</v>
      </c>
      <c r="CN212" s="24" t="e">
        <f t="shared" si="87"/>
        <v>#DIV/0!</v>
      </c>
    </row>
    <row r="213" spans="45:92" x14ac:dyDescent="0.3">
      <c r="AS213" s="4">
        <f t="shared" si="88"/>
        <v>2.2764618041732443</v>
      </c>
      <c r="AT213" s="27">
        <v>189</v>
      </c>
      <c r="AU213" s="63"/>
      <c r="AV213" s="28"/>
      <c r="AW213" s="13" t="e">
        <f t="shared" si="73"/>
        <v>#DIV/0!</v>
      </c>
      <c r="AX213" s="13" t="e">
        <f t="shared" si="74"/>
        <v>#DIV/0!</v>
      </c>
      <c r="AY213" s="8" t="e">
        <f t="shared" si="78"/>
        <v>#DIV/0!</v>
      </c>
      <c r="AZ213" s="8" t="e">
        <f t="shared" si="89"/>
        <v>#DIV/0!</v>
      </c>
      <c r="BA213" s="19" t="e">
        <f t="shared" si="75"/>
        <v>#DIV/0!</v>
      </c>
      <c r="BC213" s="24" t="e">
        <f t="shared" si="79"/>
        <v>#DIV/0!</v>
      </c>
      <c r="BL213" s="4">
        <f t="shared" si="90"/>
        <v>2.2764618041732443</v>
      </c>
      <c r="BM213" s="27">
        <v>189</v>
      </c>
      <c r="BN213" s="66">
        <v>107.3</v>
      </c>
      <c r="BO213" s="28">
        <f t="shared" si="80"/>
        <v>1896.1475159822896</v>
      </c>
      <c r="BP213" s="13">
        <f t="shared" si="81"/>
        <v>0</v>
      </c>
      <c r="BQ213" s="13" t="e">
        <f t="shared" si="82"/>
        <v>#DIV/0!</v>
      </c>
      <c r="BR213" s="8" t="e">
        <f t="shared" si="83"/>
        <v>#DIV/0!</v>
      </c>
      <c r="BS213" s="8">
        <f t="shared" si="91"/>
        <v>3.0254892823858404</v>
      </c>
      <c r="BT213" s="19" t="e">
        <f t="shared" si="76"/>
        <v>#DIV/0!</v>
      </c>
      <c r="BV213" s="24" t="e">
        <f t="shared" si="84"/>
        <v>#DIV/0!</v>
      </c>
      <c r="CD213" s="4">
        <f t="shared" si="92"/>
        <v>2.2764618041732443</v>
      </c>
      <c r="CE213" s="27">
        <v>189</v>
      </c>
      <c r="CF213" s="34"/>
      <c r="CG213" s="28">
        <f t="shared" si="85"/>
        <v>0</v>
      </c>
      <c r="CH213" s="13" t="e">
        <f t="shared" si="93"/>
        <v>#DIV/0!</v>
      </c>
      <c r="CI213" s="13" t="e">
        <f t="shared" si="94"/>
        <v>#DIV/0!</v>
      </c>
      <c r="CJ213" s="8" t="e">
        <f t="shared" si="86"/>
        <v>#DIV/0!</v>
      </c>
      <c r="CK213" s="8" t="e">
        <f t="shared" si="95"/>
        <v>#DIV/0!</v>
      </c>
      <c r="CL213" s="19" t="e">
        <f t="shared" si="77"/>
        <v>#DIV/0!</v>
      </c>
      <c r="CN213" s="24" t="e">
        <f t="shared" si="87"/>
        <v>#DIV/0!</v>
      </c>
    </row>
    <row r="214" spans="45:92" x14ac:dyDescent="0.3">
      <c r="AS214" s="4">
        <f t="shared" si="88"/>
        <v>2.2787536009528289</v>
      </c>
      <c r="AT214" s="27">
        <v>190</v>
      </c>
      <c r="AU214" s="63"/>
      <c r="AV214" s="28"/>
      <c r="AW214" s="13" t="e">
        <f t="shared" si="73"/>
        <v>#DIV/0!</v>
      </c>
      <c r="AX214" s="13" t="e">
        <f t="shared" si="74"/>
        <v>#DIV/0!</v>
      </c>
      <c r="AY214" s="8" t="e">
        <f t="shared" si="78"/>
        <v>#DIV/0!</v>
      </c>
      <c r="AZ214" s="8" t="e">
        <f t="shared" si="89"/>
        <v>#DIV/0!</v>
      </c>
      <c r="BA214" s="19" t="e">
        <f t="shared" si="75"/>
        <v>#DIV/0!</v>
      </c>
      <c r="BC214" s="24" t="e">
        <f t="shared" si="79"/>
        <v>#DIV/0!</v>
      </c>
      <c r="BL214" s="4">
        <f t="shared" si="90"/>
        <v>2.2787536009528289</v>
      </c>
      <c r="BM214" s="27">
        <v>190</v>
      </c>
      <c r="BN214" s="66">
        <v>107.3</v>
      </c>
      <c r="BO214" s="28">
        <f t="shared" si="80"/>
        <v>1896.1475159822896</v>
      </c>
      <c r="BP214" s="13">
        <f t="shared" si="81"/>
        <v>0</v>
      </c>
      <c r="BQ214" s="13" t="e">
        <f t="shared" si="82"/>
        <v>#DIV/0!</v>
      </c>
      <c r="BR214" s="8" t="e">
        <f t="shared" si="83"/>
        <v>#DIV/0!</v>
      </c>
      <c r="BS214" s="8">
        <f t="shared" si="91"/>
        <v>3.0254892823858404</v>
      </c>
      <c r="BT214" s="19" t="e">
        <f t="shared" si="76"/>
        <v>#DIV/0!</v>
      </c>
      <c r="BV214" s="24" t="e">
        <f t="shared" si="84"/>
        <v>#DIV/0!</v>
      </c>
      <c r="CD214" s="4">
        <f t="shared" si="92"/>
        <v>2.2787536009528289</v>
      </c>
      <c r="CE214" s="27">
        <v>190</v>
      </c>
      <c r="CF214" s="34"/>
      <c r="CG214" s="28">
        <f t="shared" si="85"/>
        <v>0</v>
      </c>
      <c r="CH214" s="13" t="e">
        <f t="shared" si="93"/>
        <v>#DIV/0!</v>
      </c>
      <c r="CI214" s="13" t="e">
        <f t="shared" si="94"/>
        <v>#DIV/0!</v>
      </c>
      <c r="CJ214" s="8" t="e">
        <f t="shared" si="86"/>
        <v>#DIV/0!</v>
      </c>
      <c r="CK214" s="8" t="e">
        <f t="shared" si="95"/>
        <v>#DIV/0!</v>
      </c>
      <c r="CL214" s="19" t="e">
        <f t="shared" si="77"/>
        <v>#DIV/0!</v>
      </c>
      <c r="CN214" s="24" t="e">
        <f t="shared" si="87"/>
        <v>#DIV/0!</v>
      </c>
    </row>
    <row r="215" spans="45:92" x14ac:dyDescent="0.3">
      <c r="AS215" s="4">
        <f t="shared" si="88"/>
        <v>2.2810333672477277</v>
      </c>
      <c r="AT215" s="27">
        <v>191</v>
      </c>
      <c r="AU215" s="63"/>
      <c r="AV215" s="28"/>
      <c r="AW215" s="13" t="e">
        <f t="shared" si="73"/>
        <v>#DIV/0!</v>
      </c>
      <c r="AX215" s="13" t="e">
        <f t="shared" si="74"/>
        <v>#DIV/0!</v>
      </c>
      <c r="AY215" s="8" t="e">
        <f t="shared" si="78"/>
        <v>#DIV/0!</v>
      </c>
      <c r="AZ215" s="8" t="e">
        <f t="shared" si="89"/>
        <v>#DIV/0!</v>
      </c>
      <c r="BA215" s="19" t="e">
        <f t="shared" si="75"/>
        <v>#DIV/0!</v>
      </c>
      <c r="BC215" s="24" t="e">
        <f t="shared" si="79"/>
        <v>#DIV/0!</v>
      </c>
      <c r="BL215" s="4">
        <f t="shared" si="90"/>
        <v>2.2810333672477277</v>
      </c>
      <c r="BM215" s="27">
        <v>191</v>
      </c>
      <c r="BN215" s="66">
        <v>107.3</v>
      </c>
      <c r="BO215" s="28">
        <f t="shared" si="80"/>
        <v>1896.1475159822896</v>
      </c>
      <c r="BP215" s="13">
        <f t="shared" si="81"/>
        <v>0</v>
      </c>
      <c r="BQ215" s="13" t="e">
        <f t="shared" si="82"/>
        <v>#DIV/0!</v>
      </c>
      <c r="BR215" s="8" t="e">
        <f t="shared" si="83"/>
        <v>#DIV/0!</v>
      </c>
      <c r="BS215" s="8">
        <f t="shared" si="91"/>
        <v>3.0254892823858404</v>
      </c>
      <c r="BT215" s="19" t="e">
        <f t="shared" si="76"/>
        <v>#DIV/0!</v>
      </c>
      <c r="BV215" s="24" t="e">
        <f t="shared" si="84"/>
        <v>#DIV/0!</v>
      </c>
      <c r="CD215" s="4">
        <f t="shared" si="92"/>
        <v>2.2810333672477277</v>
      </c>
      <c r="CE215" s="27">
        <v>191</v>
      </c>
      <c r="CF215" s="34"/>
      <c r="CG215" s="28">
        <f t="shared" si="85"/>
        <v>0</v>
      </c>
      <c r="CH215" s="13" t="e">
        <f t="shared" si="93"/>
        <v>#DIV/0!</v>
      </c>
      <c r="CI215" s="13" t="e">
        <f t="shared" si="94"/>
        <v>#DIV/0!</v>
      </c>
      <c r="CJ215" s="8" t="e">
        <f t="shared" si="86"/>
        <v>#DIV/0!</v>
      </c>
      <c r="CK215" s="8" t="e">
        <f t="shared" si="95"/>
        <v>#DIV/0!</v>
      </c>
      <c r="CL215" s="19" t="e">
        <f t="shared" si="77"/>
        <v>#DIV/0!</v>
      </c>
      <c r="CN215" s="24" t="e">
        <f t="shared" si="87"/>
        <v>#DIV/0!</v>
      </c>
    </row>
    <row r="216" spans="45:92" x14ac:dyDescent="0.3">
      <c r="AS216" s="4">
        <f t="shared" si="88"/>
        <v>2.2833012287035497</v>
      </c>
      <c r="AT216" s="27">
        <v>192</v>
      </c>
      <c r="AU216" s="63"/>
      <c r="AV216" s="28"/>
      <c r="AW216" s="13" t="e">
        <f t="shared" ref="AW216:AW224" si="96">($AV$8/AV216)/$AX$8*100</f>
        <v>#DIV/0!</v>
      </c>
      <c r="AX216" s="13" t="e">
        <f t="shared" ref="AX216:AX224" si="97">AW216*$AV$224*$AF$7/$AV$8</f>
        <v>#DIV/0!</v>
      </c>
      <c r="AY216" s="8" t="e">
        <f t="shared" si="78"/>
        <v>#DIV/0!</v>
      </c>
      <c r="AZ216" s="8" t="e">
        <f t="shared" si="89"/>
        <v>#DIV/0!</v>
      </c>
      <c r="BA216" s="19" t="e">
        <f t="shared" ref="BA216:BA224" si="98">AZ216-AY216</f>
        <v>#DIV/0!</v>
      </c>
      <c r="BC216" s="24" t="e">
        <f t="shared" si="79"/>
        <v>#DIV/0!</v>
      </c>
      <c r="BL216" s="4">
        <f t="shared" si="90"/>
        <v>2.2833012287035497</v>
      </c>
      <c r="BM216" s="27">
        <v>192</v>
      </c>
      <c r="BN216" s="66">
        <v>107.3</v>
      </c>
      <c r="BO216" s="28">
        <f t="shared" si="80"/>
        <v>1896.1475159822896</v>
      </c>
      <c r="BP216" s="13">
        <f t="shared" si="81"/>
        <v>0</v>
      </c>
      <c r="BQ216" s="13" t="e">
        <f t="shared" si="82"/>
        <v>#DIV/0!</v>
      </c>
      <c r="BR216" s="8" t="e">
        <f t="shared" si="83"/>
        <v>#DIV/0!</v>
      </c>
      <c r="BS216" s="8">
        <f t="shared" si="91"/>
        <v>3.0254892823858404</v>
      </c>
      <c r="BT216" s="19" t="e">
        <f t="shared" ref="BT216:BT224" si="99">BS216-BR216</f>
        <v>#DIV/0!</v>
      </c>
      <c r="BV216" s="24" t="e">
        <f t="shared" si="84"/>
        <v>#DIV/0!</v>
      </c>
      <c r="CD216" s="4">
        <f t="shared" si="92"/>
        <v>2.2833012287035497</v>
      </c>
      <c r="CE216" s="27">
        <v>192</v>
      </c>
      <c r="CF216" s="34"/>
      <c r="CG216" s="28">
        <f t="shared" si="85"/>
        <v>0</v>
      </c>
      <c r="CH216" s="13" t="e">
        <f t="shared" si="93"/>
        <v>#DIV/0!</v>
      </c>
      <c r="CI216" s="13" t="e">
        <f t="shared" si="94"/>
        <v>#DIV/0!</v>
      </c>
      <c r="CJ216" s="8" t="e">
        <f t="shared" si="86"/>
        <v>#DIV/0!</v>
      </c>
      <c r="CK216" s="8" t="e">
        <f t="shared" si="95"/>
        <v>#DIV/0!</v>
      </c>
      <c r="CL216" s="19" t="e">
        <f t="shared" ref="CL216:CL224" si="100">CK216-CJ216</f>
        <v>#DIV/0!</v>
      </c>
      <c r="CN216" s="24" t="e">
        <f t="shared" si="87"/>
        <v>#DIV/0!</v>
      </c>
    </row>
    <row r="217" spans="45:92" x14ac:dyDescent="0.3">
      <c r="AS217" s="4">
        <f t="shared" si="88"/>
        <v>2.2855573090077739</v>
      </c>
      <c r="AT217" s="27">
        <v>193</v>
      </c>
      <c r="AU217" s="63"/>
      <c r="AV217" s="28"/>
      <c r="AW217" s="13" t="e">
        <f t="shared" si="96"/>
        <v>#DIV/0!</v>
      </c>
      <c r="AX217" s="13" t="e">
        <f t="shared" si="97"/>
        <v>#DIV/0!</v>
      </c>
      <c r="AY217" s="8" t="e">
        <f t="shared" ref="AY217:AY223" si="101">100-AX217</f>
        <v>#DIV/0!</v>
      </c>
      <c r="AZ217" s="8" t="e">
        <f t="shared" si="89"/>
        <v>#DIV/0!</v>
      </c>
      <c r="BA217" s="19" t="e">
        <f t="shared" si="98"/>
        <v>#DIV/0!</v>
      </c>
      <c r="BC217" s="24" t="e">
        <f t="shared" ref="BC217:BC224" si="102">AX217/AW217</f>
        <v>#DIV/0!</v>
      </c>
      <c r="BL217" s="4">
        <f t="shared" si="90"/>
        <v>2.2855573090077739</v>
      </c>
      <c r="BM217" s="27">
        <v>193</v>
      </c>
      <c r="BN217" s="66">
        <v>107.3</v>
      </c>
      <c r="BO217" s="28">
        <f t="shared" ref="BO217:BO224" si="103">(BN217*$BO$7^2*PI())/(4*1000)</f>
        <v>1896.1475159822896</v>
      </c>
      <c r="BP217" s="13">
        <f t="shared" ref="BP217:BP224" si="104">($BO$8/BO217)/$BQ$8*100</f>
        <v>0</v>
      </c>
      <c r="BQ217" s="13" t="e">
        <f t="shared" ref="BQ217:BQ224" si="105">BP217*$BO$224*$AF$8/$BO$8</f>
        <v>#DIV/0!</v>
      </c>
      <c r="BR217" s="8" t="e">
        <f t="shared" ref="BR217:BR223" si="106">100-BQ217</f>
        <v>#DIV/0!</v>
      </c>
      <c r="BS217" s="8">
        <f t="shared" si="91"/>
        <v>3.0254892823858404</v>
      </c>
      <c r="BT217" s="19" t="e">
        <f t="shared" si="99"/>
        <v>#DIV/0!</v>
      </c>
      <c r="BV217" s="24" t="e">
        <f t="shared" ref="BV217:BV224" si="107">BQ217/BP217</f>
        <v>#DIV/0!</v>
      </c>
      <c r="CD217" s="4">
        <f t="shared" si="92"/>
        <v>2.2855573090077739</v>
      </c>
      <c r="CE217" s="27">
        <v>193</v>
      </c>
      <c r="CF217" s="34"/>
      <c r="CG217" s="28">
        <f t="shared" ref="CG217:CG224" si="108">(CF217*$CG$7^2*PI())/(4*1000)</f>
        <v>0</v>
      </c>
      <c r="CH217" s="13" t="e">
        <f t="shared" si="93"/>
        <v>#DIV/0!</v>
      </c>
      <c r="CI217" s="13" t="e">
        <f t="shared" si="94"/>
        <v>#DIV/0!</v>
      </c>
      <c r="CJ217" s="8" t="e">
        <f t="shared" ref="CJ217:CJ223" si="109">100-CI217</f>
        <v>#DIV/0!</v>
      </c>
      <c r="CK217" s="8" t="e">
        <f t="shared" si="95"/>
        <v>#DIV/0!</v>
      </c>
      <c r="CL217" s="19" t="e">
        <f t="shared" si="100"/>
        <v>#DIV/0!</v>
      </c>
      <c r="CN217" s="24" t="e">
        <f t="shared" ref="CN217:CN223" si="110">CI217/CH217</f>
        <v>#DIV/0!</v>
      </c>
    </row>
    <row r="218" spans="45:92" x14ac:dyDescent="0.3">
      <c r="AS218" s="4">
        <f t="shared" ref="AS218:AS224" si="111">LOG10(AT218)</f>
        <v>2.287801729930226</v>
      </c>
      <c r="AT218" s="27">
        <v>194</v>
      </c>
      <c r="AU218" s="63"/>
      <c r="AV218" s="28"/>
      <c r="AW218" s="13" t="e">
        <f t="shared" si="96"/>
        <v>#DIV/0!</v>
      </c>
      <c r="AX218" s="13" t="e">
        <f t="shared" si="97"/>
        <v>#DIV/0!</v>
      </c>
      <c r="AY218" s="8" t="e">
        <f t="shared" si="101"/>
        <v>#DIV/0!</v>
      </c>
      <c r="AZ218" s="8" t="e">
        <f t="shared" ref="AZ218:AZ224" si="112">100*((AU218-$AU$14)/AU218)</f>
        <v>#DIV/0!</v>
      </c>
      <c r="BA218" s="19" t="e">
        <f t="shared" si="98"/>
        <v>#DIV/0!</v>
      </c>
      <c r="BC218" s="24" t="e">
        <f t="shared" si="102"/>
        <v>#DIV/0!</v>
      </c>
      <c r="BL218" s="4">
        <f t="shared" ref="BL218:BL224" si="113">LOG10(BM218)</f>
        <v>2.287801729930226</v>
      </c>
      <c r="BM218" s="27">
        <v>194</v>
      </c>
      <c r="BN218" s="66">
        <v>107.3</v>
      </c>
      <c r="BO218" s="28">
        <f t="shared" si="103"/>
        <v>1896.1475159822896</v>
      </c>
      <c r="BP218" s="13">
        <f t="shared" si="104"/>
        <v>0</v>
      </c>
      <c r="BQ218" s="13" t="e">
        <f t="shared" si="105"/>
        <v>#DIV/0!</v>
      </c>
      <c r="BR218" s="8" t="e">
        <f t="shared" si="106"/>
        <v>#DIV/0!</v>
      </c>
      <c r="BS218" s="8">
        <f t="shared" ref="BS218:BS224" si="114">100*((BN218-$AU$14)/BN218)</f>
        <v>3.0254892823858404</v>
      </c>
      <c r="BT218" s="19" t="e">
        <f t="shared" si="99"/>
        <v>#DIV/0!</v>
      </c>
      <c r="BV218" s="24" t="e">
        <f t="shared" si="107"/>
        <v>#DIV/0!</v>
      </c>
      <c r="CD218" s="4">
        <f t="shared" ref="CD218:CD224" si="115">LOG10(CE218)</f>
        <v>2.287801729930226</v>
      </c>
      <c r="CE218" s="27">
        <v>194</v>
      </c>
      <c r="CF218" s="34"/>
      <c r="CG218" s="28">
        <f t="shared" si="108"/>
        <v>0</v>
      </c>
      <c r="CH218" s="13" t="e">
        <f t="shared" ref="CH218:CH224" si="116">($CG$8/CG218)/$CI$8*100</f>
        <v>#DIV/0!</v>
      </c>
      <c r="CI218" s="13" t="e">
        <f t="shared" ref="CI218:CI224" si="117">CH218*$CG$224*$AF$9/$CG$8</f>
        <v>#DIV/0!</v>
      </c>
      <c r="CJ218" s="8" t="e">
        <f t="shared" si="109"/>
        <v>#DIV/0!</v>
      </c>
      <c r="CK218" s="8" t="e">
        <f t="shared" ref="CK218:CK224" si="118">100*((CF218-$CF$14)/CF218)</f>
        <v>#DIV/0!</v>
      </c>
      <c r="CL218" s="19" t="e">
        <f t="shared" si="100"/>
        <v>#DIV/0!</v>
      </c>
      <c r="CN218" s="24" t="e">
        <f t="shared" si="110"/>
        <v>#DIV/0!</v>
      </c>
    </row>
    <row r="219" spans="45:92" x14ac:dyDescent="0.3">
      <c r="AS219" s="4">
        <f t="shared" si="111"/>
        <v>2.2900346113625178</v>
      </c>
      <c r="AT219" s="27">
        <v>195</v>
      </c>
      <c r="AU219" s="63"/>
      <c r="AV219" s="28"/>
      <c r="AW219" s="13" t="e">
        <f t="shared" si="96"/>
        <v>#DIV/0!</v>
      </c>
      <c r="AX219" s="13" t="e">
        <f t="shared" si="97"/>
        <v>#DIV/0!</v>
      </c>
      <c r="AY219" s="8" t="e">
        <f t="shared" si="101"/>
        <v>#DIV/0!</v>
      </c>
      <c r="AZ219" s="8" t="e">
        <f t="shared" si="112"/>
        <v>#DIV/0!</v>
      </c>
      <c r="BA219" s="19" t="e">
        <f t="shared" si="98"/>
        <v>#DIV/0!</v>
      </c>
      <c r="BC219" s="24" t="e">
        <f t="shared" si="102"/>
        <v>#DIV/0!</v>
      </c>
      <c r="BL219" s="4">
        <f t="shared" si="113"/>
        <v>2.2900346113625178</v>
      </c>
      <c r="BM219" s="27">
        <v>195</v>
      </c>
      <c r="BN219" s="66">
        <v>107.3</v>
      </c>
      <c r="BO219" s="28">
        <f t="shared" si="103"/>
        <v>1896.1475159822896</v>
      </c>
      <c r="BP219" s="13">
        <f t="shared" si="104"/>
        <v>0</v>
      </c>
      <c r="BQ219" s="13" t="e">
        <f t="shared" si="105"/>
        <v>#DIV/0!</v>
      </c>
      <c r="BR219" s="8" t="e">
        <f t="shared" si="106"/>
        <v>#DIV/0!</v>
      </c>
      <c r="BS219" s="8">
        <f t="shared" si="114"/>
        <v>3.0254892823858404</v>
      </c>
      <c r="BT219" s="19" t="e">
        <f t="shared" si="99"/>
        <v>#DIV/0!</v>
      </c>
      <c r="BV219" s="24" t="e">
        <f t="shared" si="107"/>
        <v>#DIV/0!</v>
      </c>
      <c r="CD219" s="4">
        <f t="shared" si="115"/>
        <v>2.2900346113625178</v>
      </c>
      <c r="CE219" s="27">
        <v>195</v>
      </c>
      <c r="CF219" s="34"/>
      <c r="CG219" s="28">
        <f t="shared" si="108"/>
        <v>0</v>
      </c>
      <c r="CH219" s="13" t="e">
        <f t="shared" si="116"/>
        <v>#DIV/0!</v>
      </c>
      <c r="CI219" s="13" t="e">
        <f t="shared" si="117"/>
        <v>#DIV/0!</v>
      </c>
      <c r="CJ219" s="8" t="e">
        <f t="shared" si="109"/>
        <v>#DIV/0!</v>
      </c>
      <c r="CK219" s="8" t="e">
        <f t="shared" si="118"/>
        <v>#DIV/0!</v>
      </c>
      <c r="CL219" s="19" t="e">
        <f t="shared" si="100"/>
        <v>#DIV/0!</v>
      </c>
      <c r="CN219" s="24" t="e">
        <f t="shared" si="110"/>
        <v>#DIV/0!</v>
      </c>
    </row>
    <row r="220" spans="45:92" x14ac:dyDescent="0.3">
      <c r="AS220" s="4">
        <f t="shared" si="111"/>
        <v>2.2922560713564759</v>
      </c>
      <c r="AT220" s="27">
        <v>196</v>
      </c>
      <c r="AU220" s="63"/>
      <c r="AV220" s="28"/>
      <c r="AW220" s="13" t="e">
        <f t="shared" si="96"/>
        <v>#DIV/0!</v>
      </c>
      <c r="AX220" s="13" t="e">
        <f t="shared" si="97"/>
        <v>#DIV/0!</v>
      </c>
      <c r="AY220" s="8" t="e">
        <f t="shared" si="101"/>
        <v>#DIV/0!</v>
      </c>
      <c r="AZ220" s="8" t="e">
        <f t="shared" si="112"/>
        <v>#DIV/0!</v>
      </c>
      <c r="BA220" s="19" t="e">
        <f t="shared" si="98"/>
        <v>#DIV/0!</v>
      </c>
      <c r="BC220" s="24" t="e">
        <f t="shared" si="102"/>
        <v>#DIV/0!</v>
      </c>
      <c r="BL220" s="4">
        <f t="shared" si="113"/>
        <v>2.2922560713564759</v>
      </c>
      <c r="BM220" s="27">
        <v>196</v>
      </c>
      <c r="BN220" s="66">
        <v>107.3</v>
      </c>
      <c r="BO220" s="28">
        <f t="shared" si="103"/>
        <v>1896.1475159822896</v>
      </c>
      <c r="BP220" s="13">
        <f t="shared" si="104"/>
        <v>0</v>
      </c>
      <c r="BQ220" s="13" t="e">
        <f t="shared" si="105"/>
        <v>#DIV/0!</v>
      </c>
      <c r="BR220" s="8" t="e">
        <f t="shared" si="106"/>
        <v>#DIV/0!</v>
      </c>
      <c r="BS220" s="8">
        <f t="shared" si="114"/>
        <v>3.0254892823858404</v>
      </c>
      <c r="BT220" s="19" t="e">
        <f t="shared" si="99"/>
        <v>#DIV/0!</v>
      </c>
      <c r="BV220" s="24" t="e">
        <f t="shared" si="107"/>
        <v>#DIV/0!</v>
      </c>
      <c r="CD220" s="4">
        <f t="shared" si="115"/>
        <v>2.2922560713564759</v>
      </c>
      <c r="CE220" s="27">
        <v>196</v>
      </c>
      <c r="CF220" s="34"/>
      <c r="CG220" s="28">
        <f t="shared" si="108"/>
        <v>0</v>
      </c>
      <c r="CH220" s="13" t="e">
        <f t="shared" si="116"/>
        <v>#DIV/0!</v>
      </c>
      <c r="CI220" s="13" t="e">
        <f t="shared" si="117"/>
        <v>#DIV/0!</v>
      </c>
      <c r="CJ220" s="8" t="e">
        <f t="shared" si="109"/>
        <v>#DIV/0!</v>
      </c>
      <c r="CK220" s="8" t="e">
        <f t="shared" si="118"/>
        <v>#DIV/0!</v>
      </c>
      <c r="CL220" s="19" t="e">
        <f t="shared" si="100"/>
        <v>#DIV/0!</v>
      </c>
      <c r="CN220" s="24" t="e">
        <f t="shared" si="110"/>
        <v>#DIV/0!</v>
      </c>
    </row>
    <row r="221" spans="45:92" x14ac:dyDescent="0.3">
      <c r="AS221" s="4">
        <f t="shared" si="111"/>
        <v>2.2944662261615929</v>
      </c>
      <c r="AT221" s="27">
        <v>197</v>
      </c>
      <c r="AU221" s="63"/>
      <c r="AV221" s="28"/>
      <c r="AW221" s="13" t="e">
        <f t="shared" si="96"/>
        <v>#DIV/0!</v>
      </c>
      <c r="AX221" s="13" t="e">
        <f t="shared" si="97"/>
        <v>#DIV/0!</v>
      </c>
      <c r="AY221" s="8" t="e">
        <f t="shared" si="101"/>
        <v>#DIV/0!</v>
      </c>
      <c r="AZ221" s="8" t="e">
        <f t="shared" si="112"/>
        <v>#DIV/0!</v>
      </c>
      <c r="BA221" s="19" t="e">
        <f t="shared" si="98"/>
        <v>#DIV/0!</v>
      </c>
      <c r="BC221" s="24" t="e">
        <f t="shared" si="102"/>
        <v>#DIV/0!</v>
      </c>
      <c r="BL221" s="4">
        <f t="shared" si="113"/>
        <v>2.2944662261615929</v>
      </c>
      <c r="BM221" s="27">
        <v>197</v>
      </c>
      <c r="BN221" s="66">
        <v>107.3</v>
      </c>
      <c r="BO221" s="28">
        <f t="shared" si="103"/>
        <v>1896.1475159822896</v>
      </c>
      <c r="BP221" s="13">
        <f t="shared" si="104"/>
        <v>0</v>
      </c>
      <c r="BQ221" s="13" t="e">
        <f t="shared" si="105"/>
        <v>#DIV/0!</v>
      </c>
      <c r="BR221" s="8" t="e">
        <f t="shared" si="106"/>
        <v>#DIV/0!</v>
      </c>
      <c r="BS221" s="8">
        <f t="shared" si="114"/>
        <v>3.0254892823858404</v>
      </c>
      <c r="BT221" s="19" t="e">
        <f t="shared" si="99"/>
        <v>#DIV/0!</v>
      </c>
      <c r="BV221" s="24" t="e">
        <f t="shared" si="107"/>
        <v>#DIV/0!</v>
      </c>
      <c r="CD221" s="4">
        <f t="shared" si="115"/>
        <v>2.2944662261615929</v>
      </c>
      <c r="CE221" s="27">
        <v>197</v>
      </c>
      <c r="CF221" s="34"/>
      <c r="CG221" s="28">
        <f t="shared" si="108"/>
        <v>0</v>
      </c>
      <c r="CH221" s="13" t="e">
        <f t="shared" si="116"/>
        <v>#DIV/0!</v>
      </c>
      <c r="CI221" s="13" t="e">
        <f t="shared" si="117"/>
        <v>#DIV/0!</v>
      </c>
      <c r="CJ221" s="8" t="e">
        <f t="shared" si="109"/>
        <v>#DIV/0!</v>
      </c>
      <c r="CK221" s="8" t="e">
        <f t="shared" si="118"/>
        <v>#DIV/0!</v>
      </c>
      <c r="CL221" s="19" t="e">
        <f t="shared" si="100"/>
        <v>#DIV/0!</v>
      </c>
      <c r="CN221" s="24" t="e">
        <f t="shared" si="110"/>
        <v>#DIV/0!</v>
      </c>
    </row>
    <row r="222" spans="45:92" x14ac:dyDescent="0.3">
      <c r="AS222" s="4">
        <f t="shared" si="111"/>
        <v>2.2966651902615309</v>
      </c>
      <c r="AT222" s="27">
        <v>198</v>
      </c>
      <c r="AU222" s="63"/>
      <c r="AV222" s="28"/>
      <c r="AW222" s="13" t="e">
        <f t="shared" si="96"/>
        <v>#DIV/0!</v>
      </c>
      <c r="AX222" s="13" t="e">
        <f t="shared" si="97"/>
        <v>#DIV/0!</v>
      </c>
      <c r="AY222" s="8" t="e">
        <f t="shared" si="101"/>
        <v>#DIV/0!</v>
      </c>
      <c r="AZ222" s="8" t="e">
        <f t="shared" si="112"/>
        <v>#DIV/0!</v>
      </c>
      <c r="BA222" s="19" t="e">
        <f t="shared" si="98"/>
        <v>#DIV/0!</v>
      </c>
      <c r="BC222" s="24" t="e">
        <f t="shared" si="102"/>
        <v>#DIV/0!</v>
      </c>
      <c r="BL222" s="4">
        <f t="shared" si="113"/>
        <v>2.2966651902615309</v>
      </c>
      <c r="BM222" s="27">
        <v>198</v>
      </c>
      <c r="BN222" s="66">
        <v>107.2</v>
      </c>
      <c r="BO222" s="28">
        <f t="shared" si="103"/>
        <v>1894.3803701146453</v>
      </c>
      <c r="BP222" s="13">
        <f t="shared" si="104"/>
        <v>0</v>
      </c>
      <c r="BQ222" s="13" t="e">
        <f t="shared" si="105"/>
        <v>#DIV/0!</v>
      </c>
      <c r="BR222" s="8" t="e">
        <f t="shared" si="106"/>
        <v>#DIV/0!</v>
      </c>
      <c r="BS222" s="8">
        <f t="shared" si="114"/>
        <v>2.9350279850746381</v>
      </c>
      <c r="BT222" s="19" t="e">
        <f t="shared" si="99"/>
        <v>#DIV/0!</v>
      </c>
      <c r="BV222" s="24" t="e">
        <f t="shared" si="107"/>
        <v>#DIV/0!</v>
      </c>
      <c r="CD222" s="4">
        <f t="shared" si="115"/>
        <v>2.2966651902615309</v>
      </c>
      <c r="CE222" s="27">
        <v>198</v>
      </c>
      <c r="CF222" s="34"/>
      <c r="CG222" s="28">
        <f t="shared" si="108"/>
        <v>0</v>
      </c>
      <c r="CH222" s="13" t="e">
        <f t="shared" si="116"/>
        <v>#DIV/0!</v>
      </c>
      <c r="CI222" s="13" t="e">
        <f t="shared" si="117"/>
        <v>#DIV/0!</v>
      </c>
      <c r="CJ222" s="8" t="e">
        <f t="shared" si="109"/>
        <v>#DIV/0!</v>
      </c>
      <c r="CK222" s="8" t="e">
        <f t="shared" si="118"/>
        <v>#DIV/0!</v>
      </c>
      <c r="CL222" s="19" t="e">
        <f t="shared" si="100"/>
        <v>#DIV/0!</v>
      </c>
      <c r="CN222" s="24" t="e">
        <f t="shared" si="110"/>
        <v>#DIV/0!</v>
      </c>
    </row>
    <row r="223" spans="45:92" x14ac:dyDescent="0.3">
      <c r="AS223" s="4">
        <f t="shared" si="111"/>
        <v>2.2988530764097068</v>
      </c>
      <c r="AT223" s="27">
        <v>199</v>
      </c>
      <c r="AU223" s="63"/>
      <c r="AV223" s="28"/>
      <c r="AW223" s="13" t="e">
        <f t="shared" si="96"/>
        <v>#DIV/0!</v>
      </c>
      <c r="AX223" s="13" t="e">
        <f t="shared" si="97"/>
        <v>#DIV/0!</v>
      </c>
      <c r="AY223" s="8" t="e">
        <f t="shared" si="101"/>
        <v>#DIV/0!</v>
      </c>
      <c r="AZ223" s="8" t="e">
        <f t="shared" si="112"/>
        <v>#DIV/0!</v>
      </c>
      <c r="BA223" s="19" t="e">
        <f t="shared" si="98"/>
        <v>#DIV/0!</v>
      </c>
      <c r="BC223" s="24" t="e">
        <f t="shared" si="102"/>
        <v>#DIV/0!</v>
      </c>
      <c r="BL223" s="4">
        <f t="shared" si="113"/>
        <v>2.2988530764097068</v>
      </c>
      <c r="BM223" s="27">
        <v>199</v>
      </c>
      <c r="BN223" s="66">
        <v>107.2</v>
      </c>
      <c r="BO223" s="28">
        <f t="shared" si="103"/>
        <v>1894.3803701146453</v>
      </c>
      <c r="BP223" s="13">
        <f t="shared" si="104"/>
        <v>0</v>
      </c>
      <c r="BQ223" s="13" t="e">
        <f t="shared" si="105"/>
        <v>#DIV/0!</v>
      </c>
      <c r="BR223" s="8" t="e">
        <f t="shared" si="106"/>
        <v>#DIV/0!</v>
      </c>
      <c r="BS223" s="8">
        <f t="shared" si="114"/>
        <v>2.9350279850746381</v>
      </c>
      <c r="BT223" s="19" t="e">
        <f t="shared" si="99"/>
        <v>#DIV/0!</v>
      </c>
      <c r="BV223" s="24" t="e">
        <f t="shared" si="107"/>
        <v>#DIV/0!</v>
      </c>
      <c r="CD223" s="4">
        <f t="shared" si="115"/>
        <v>2.2988530764097068</v>
      </c>
      <c r="CE223" s="27">
        <v>199</v>
      </c>
      <c r="CF223" s="34"/>
      <c r="CG223" s="28">
        <f t="shared" si="108"/>
        <v>0</v>
      </c>
      <c r="CH223" s="13" t="e">
        <f t="shared" si="116"/>
        <v>#DIV/0!</v>
      </c>
      <c r="CI223" s="13" t="e">
        <f t="shared" si="117"/>
        <v>#DIV/0!</v>
      </c>
      <c r="CJ223" s="8" t="e">
        <f t="shared" si="109"/>
        <v>#DIV/0!</v>
      </c>
      <c r="CK223" s="8" t="e">
        <f t="shared" si="118"/>
        <v>#DIV/0!</v>
      </c>
      <c r="CL223" s="19" t="e">
        <f t="shared" si="100"/>
        <v>#DIV/0!</v>
      </c>
      <c r="CN223" s="24" t="e">
        <f t="shared" si="110"/>
        <v>#DIV/0!</v>
      </c>
    </row>
    <row r="224" spans="45:92" x14ac:dyDescent="0.3">
      <c r="AS224" s="68">
        <f t="shared" si="111"/>
        <v>2.3010299956639813</v>
      </c>
      <c r="AT224" s="29">
        <v>200</v>
      </c>
      <c r="AU224" s="64"/>
      <c r="AV224" s="30"/>
      <c r="AW224" s="31" t="e">
        <f t="shared" si="96"/>
        <v>#DIV/0!</v>
      </c>
      <c r="AX224" s="31" t="e">
        <f t="shared" si="97"/>
        <v>#DIV/0!</v>
      </c>
      <c r="AY224" s="32" t="e">
        <f>100-AX224</f>
        <v>#DIV/0!</v>
      </c>
      <c r="AZ224" s="32" t="e">
        <f t="shared" si="112"/>
        <v>#DIV/0!</v>
      </c>
      <c r="BA224" s="33" t="e">
        <f t="shared" si="98"/>
        <v>#DIV/0!</v>
      </c>
      <c r="BC224" s="24" t="e">
        <f t="shared" si="102"/>
        <v>#DIV/0!</v>
      </c>
      <c r="BL224" s="68">
        <f t="shared" si="113"/>
        <v>2.3010299956639813</v>
      </c>
      <c r="BM224" s="29">
        <v>200</v>
      </c>
      <c r="BN224" s="65">
        <v>107.2</v>
      </c>
      <c r="BO224" s="30">
        <f t="shared" si="103"/>
        <v>1894.3803701146453</v>
      </c>
      <c r="BP224" s="31">
        <f t="shared" si="104"/>
        <v>0</v>
      </c>
      <c r="BQ224" s="31" t="e">
        <f t="shared" si="105"/>
        <v>#DIV/0!</v>
      </c>
      <c r="BR224" s="32" t="e">
        <f>100-BQ224</f>
        <v>#DIV/0!</v>
      </c>
      <c r="BS224" s="32">
        <f t="shared" si="114"/>
        <v>2.9350279850746381</v>
      </c>
      <c r="BT224" s="33" t="e">
        <f t="shared" si="99"/>
        <v>#DIV/0!</v>
      </c>
      <c r="BV224" s="24" t="e">
        <f t="shared" si="107"/>
        <v>#DIV/0!</v>
      </c>
      <c r="CD224" s="68">
        <f t="shared" si="115"/>
        <v>2.3010299956639813</v>
      </c>
      <c r="CE224" s="29">
        <v>200</v>
      </c>
      <c r="CF224" s="67"/>
      <c r="CG224" s="28">
        <f t="shared" si="108"/>
        <v>0</v>
      </c>
      <c r="CH224" s="31" t="e">
        <f t="shared" si="116"/>
        <v>#DIV/0!</v>
      </c>
      <c r="CI224" s="31" t="e">
        <f t="shared" si="117"/>
        <v>#DIV/0!</v>
      </c>
      <c r="CJ224" s="32" t="e">
        <f>100-CI224</f>
        <v>#DIV/0!</v>
      </c>
      <c r="CK224" s="32" t="e">
        <f t="shared" si="118"/>
        <v>#DIV/0!</v>
      </c>
      <c r="CL224" s="33" t="e">
        <f t="shared" si="100"/>
        <v>#DIV/0!</v>
      </c>
      <c r="CN224" s="24" t="e">
        <f>CI22/CH224</f>
        <v>#VALUE!</v>
      </c>
    </row>
  </sheetData>
  <mergeCells count="267">
    <mergeCell ref="DB109:DC109"/>
    <mergeCell ref="DB110:DC110"/>
    <mergeCell ref="DB103:DC103"/>
    <mergeCell ref="DB104:DC104"/>
    <mergeCell ref="DB105:DC105"/>
    <mergeCell ref="DB106:DC106"/>
    <mergeCell ref="DB107:DC107"/>
    <mergeCell ref="DB108:DC108"/>
    <mergeCell ref="DG84:DH84"/>
    <mergeCell ref="DB88:DC88"/>
    <mergeCell ref="DB99:DC99"/>
    <mergeCell ref="DB100:DC100"/>
    <mergeCell ref="DB101:DC101"/>
    <mergeCell ref="DB102:DC102"/>
    <mergeCell ref="DC81:DF81"/>
    <mergeCell ref="DG81:DH81"/>
    <mergeCell ref="DI81:DJ81"/>
    <mergeCell ref="DK81:DL81"/>
    <mergeCell ref="DG82:DH82"/>
    <mergeCell ref="DG83:DH83"/>
    <mergeCell ref="DC79:DF79"/>
    <mergeCell ref="DG79:DH79"/>
    <mergeCell ref="DI79:DJ79"/>
    <mergeCell ref="DK79:DL79"/>
    <mergeCell ref="DC80:DF80"/>
    <mergeCell ref="DG80:DH80"/>
    <mergeCell ref="DI80:DJ80"/>
    <mergeCell ref="DK80:DL80"/>
    <mergeCell ref="DC77:DF77"/>
    <mergeCell ref="DG77:DH77"/>
    <mergeCell ref="DI77:DJ77"/>
    <mergeCell ref="DK77:DL77"/>
    <mergeCell ref="DC78:DF78"/>
    <mergeCell ref="DG78:DH78"/>
    <mergeCell ref="DI78:DJ78"/>
    <mergeCell ref="DK78:DL78"/>
    <mergeCell ref="DC75:DF75"/>
    <mergeCell ref="DG75:DH75"/>
    <mergeCell ref="DI75:DJ75"/>
    <mergeCell ref="DK75:DL75"/>
    <mergeCell ref="DC76:DF76"/>
    <mergeCell ref="DG76:DH76"/>
    <mergeCell ref="DI76:DJ76"/>
    <mergeCell ref="DK76:DL76"/>
    <mergeCell ref="DC73:DF73"/>
    <mergeCell ref="DG73:DH73"/>
    <mergeCell ref="DI73:DJ73"/>
    <mergeCell ref="DK73:DL73"/>
    <mergeCell ref="DC74:DF74"/>
    <mergeCell ref="DG74:DH74"/>
    <mergeCell ref="DI74:DJ74"/>
    <mergeCell ref="DK74:DL74"/>
    <mergeCell ref="DC71:DF71"/>
    <mergeCell ref="DG71:DH71"/>
    <mergeCell ref="DI71:DJ71"/>
    <mergeCell ref="DK71:DL71"/>
    <mergeCell ref="DC72:DF72"/>
    <mergeCell ref="DG72:DH72"/>
    <mergeCell ref="DI72:DJ72"/>
    <mergeCell ref="DK72:DL72"/>
    <mergeCell ref="DC69:DF69"/>
    <mergeCell ref="DG69:DH69"/>
    <mergeCell ref="DI69:DJ69"/>
    <mergeCell ref="DK69:DL69"/>
    <mergeCell ref="DC70:DF70"/>
    <mergeCell ref="DG70:DH70"/>
    <mergeCell ref="DI70:DJ70"/>
    <mergeCell ref="DK70:DL70"/>
    <mergeCell ref="DC66:DF66"/>
    <mergeCell ref="DG66:DL66"/>
    <mergeCell ref="DC67:DF67"/>
    <mergeCell ref="DG67:DL67"/>
    <mergeCell ref="DC68:DF68"/>
    <mergeCell ref="DG68:DL68"/>
    <mergeCell ref="DC64:DF64"/>
    <mergeCell ref="DG64:DH64"/>
    <mergeCell ref="DI64:DJ64"/>
    <mergeCell ref="DK64:DL64"/>
    <mergeCell ref="DC65:DF65"/>
    <mergeCell ref="DG65:DH65"/>
    <mergeCell ref="DI65:DJ65"/>
    <mergeCell ref="DK65:DL65"/>
    <mergeCell ref="B57:D57"/>
    <mergeCell ref="B59:E59"/>
    <mergeCell ref="DC62:DF62"/>
    <mergeCell ref="DG62:DL62"/>
    <mergeCell ref="DC63:DF63"/>
    <mergeCell ref="DG63:DL63"/>
    <mergeCell ref="K48:O48"/>
    <mergeCell ref="K49:O49"/>
    <mergeCell ref="K50:O50"/>
    <mergeCell ref="K51:O51"/>
    <mergeCell ref="K52:O52"/>
    <mergeCell ref="B56:D56"/>
    <mergeCell ref="C44:D44"/>
    <mergeCell ref="G44:H44"/>
    <mergeCell ref="J44:O44"/>
    <mergeCell ref="K45:O45"/>
    <mergeCell ref="K46:O46"/>
    <mergeCell ref="K47:O47"/>
    <mergeCell ref="S33:W33"/>
    <mergeCell ref="X33:Z33"/>
    <mergeCell ref="S34:W34"/>
    <mergeCell ref="X34:Z34"/>
    <mergeCell ref="S35:W35"/>
    <mergeCell ref="A42:B42"/>
    <mergeCell ref="E42:F42"/>
    <mergeCell ref="S29:W29"/>
    <mergeCell ref="CZ29:DC29"/>
    <mergeCell ref="S32:W32"/>
    <mergeCell ref="A26:B26"/>
    <mergeCell ref="AE26:AH26"/>
    <mergeCell ref="AE27:AH27"/>
    <mergeCell ref="CY27:CY28"/>
    <mergeCell ref="CZ27:DC28"/>
    <mergeCell ref="DD27:DE28"/>
    <mergeCell ref="B28:D28"/>
    <mergeCell ref="F28:H28"/>
    <mergeCell ref="J28:L28"/>
    <mergeCell ref="R28:W28"/>
    <mergeCell ref="CZ23:DC23"/>
    <mergeCell ref="DD23:DE23"/>
    <mergeCell ref="CY24:CY26"/>
    <mergeCell ref="CZ24:DC26"/>
    <mergeCell ref="DD24:DE26"/>
    <mergeCell ref="CK22:CK23"/>
    <mergeCell ref="DD29:DE29"/>
    <mergeCell ref="S30:W30"/>
    <mergeCell ref="S31:W31"/>
    <mergeCell ref="BM22:BM23"/>
    <mergeCell ref="BM21:BS21"/>
    <mergeCell ref="CE21:CK21"/>
    <mergeCell ref="CE22:CE23"/>
    <mergeCell ref="CF22:CF23"/>
    <mergeCell ref="CG22:CG23"/>
    <mergeCell ref="CH22:CH23"/>
    <mergeCell ref="CI22:CI23"/>
    <mergeCell ref="CJ22:CJ23"/>
    <mergeCell ref="BN22:BN23"/>
    <mergeCell ref="BO22:BO23"/>
    <mergeCell ref="BP22:BP23"/>
    <mergeCell ref="BQ22:BQ23"/>
    <mergeCell ref="BR22:BR23"/>
    <mergeCell ref="BS22:BS23"/>
    <mergeCell ref="B22:C22"/>
    <mergeCell ref="D22:E22"/>
    <mergeCell ref="F22:G22"/>
    <mergeCell ref="H22:I22"/>
    <mergeCell ref="J22:K22"/>
    <mergeCell ref="AT22:AT23"/>
    <mergeCell ref="AU22:AU23"/>
    <mergeCell ref="B21:C21"/>
    <mergeCell ref="D21:E21"/>
    <mergeCell ref="F21:G21"/>
    <mergeCell ref="H21:I21"/>
    <mergeCell ref="J21:K21"/>
    <mergeCell ref="AT21:AZ21"/>
    <mergeCell ref="AV22:AV23"/>
    <mergeCell ref="AW22:AW23"/>
    <mergeCell ref="AX22:AX23"/>
    <mergeCell ref="AY22:AY23"/>
    <mergeCell ref="AZ22:AZ23"/>
    <mergeCell ref="B19:C19"/>
    <mergeCell ref="D19:E19"/>
    <mergeCell ref="F19:G19"/>
    <mergeCell ref="H19:I19"/>
    <mergeCell ref="J19:K19"/>
    <mergeCell ref="B20:C20"/>
    <mergeCell ref="D20:E20"/>
    <mergeCell ref="F20:G20"/>
    <mergeCell ref="H20:I20"/>
    <mergeCell ref="J20:K20"/>
    <mergeCell ref="B17:C17"/>
    <mergeCell ref="D17:E17"/>
    <mergeCell ref="F17:G17"/>
    <mergeCell ref="H17:I17"/>
    <mergeCell ref="J17:K17"/>
    <mergeCell ref="B18:C18"/>
    <mergeCell ref="D18:E18"/>
    <mergeCell ref="F18:G18"/>
    <mergeCell ref="H18:I18"/>
    <mergeCell ref="J18:K18"/>
    <mergeCell ref="B15:C15"/>
    <mergeCell ref="D15:E15"/>
    <mergeCell ref="F15:G15"/>
    <mergeCell ref="H15:I15"/>
    <mergeCell ref="J15:K15"/>
    <mergeCell ref="B16:C16"/>
    <mergeCell ref="D16:E16"/>
    <mergeCell ref="F16:G16"/>
    <mergeCell ref="H16:I16"/>
    <mergeCell ref="J16:K16"/>
    <mergeCell ref="B13:C13"/>
    <mergeCell ref="D13:E13"/>
    <mergeCell ref="F13:G13"/>
    <mergeCell ref="H13:I13"/>
    <mergeCell ref="J13:K13"/>
    <mergeCell ref="B14:C14"/>
    <mergeCell ref="D14:E14"/>
    <mergeCell ref="F14:G14"/>
    <mergeCell ref="H14:I14"/>
    <mergeCell ref="J14:K14"/>
    <mergeCell ref="B11:C11"/>
    <mergeCell ref="D11:E11"/>
    <mergeCell ref="F11:G11"/>
    <mergeCell ref="H11:I11"/>
    <mergeCell ref="J11:K11"/>
    <mergeCell ref="B12:C12"/>
    <mergeCell ref="D12:E12"/>
    <mergeCell ref="F12:G12"/>
    <mergeCell ref="H12:I12"/>
    <mergeCell ref="J12:K12"/>
    <mergeCell ref="AT8:AU8"/>
    <mergeCell ref="BM8:BN8"/>
    <mergeCell ref="CE8:CF8"/>
    <mergeCell ref="B9:C9"/>
    <mergeCell ref="D9:E9"/>
    <mergeCell ref="F9:G9"/>
    <mergeCell ref="H9:I9"/>
    <mergeCell ref="J9:K9"/>
    <mergeCell ref="B10:C10"/>
    <mergeCell ref="D10:E10"/>
    <mergeCell ref="F10:G10"/>
    <mergeCell ref="H10:I10"/>
    <mergeCell ref="J10:K10"/>
    <mergeCell ref="AT7:AU7"/>
    <mergeCell ref="BM7:BN7"/>
    <mergeCell ref="AT6:AV6"/>
    <mergeCell ref="AX6:AX7"/>
    <mergeCell ref="BM6:BO6"/>
    <mergeCell ref="BQ6:BQ7"/>
    <mergeCell ref="CE6:CG6"/>
    <mergeCell ref="CI6:CI7"/>
    <mergeCell ref="CE7:CF7"/>
    <mergeCell ref="A2:C2"/>
    <mergeCell ref="Z2:AA2"/>
    <mergeCell ref="R3:S3"/>
    <mergeCell ref="AJ3:AM3"/>
    <mergeCell ref="B7:C7"/>
    <mergeCell ref="D7:E7"/>
    <mergeCell ref="F7:G7"/>
    <mergeCell ref="H7:I7"/>
    <mergeCell ref="J7:K7"/>
    <mergeCell ref="S7:T8"/>
    <mergeCell ref="AC5:AC6"/>
    <mergeCell ref="AD5:AD6"/>
    <mergeCell ref="AE5:AE6"/>
    <mergeCell ref="AF5:AF6"/>
    <mergeCell ref="AG5:AG6"/>
    <mergeCell ref="AH5:AH6"/>
    <mergeCell ref="J5:K6"/>
    <mergeCell ref="B8:C8"/>
    <mergeCell ref="D8:E8"/>
    <mergeCell ref="F8:G8"/>
    <mergeCell ref="H8:I8"/>
    <mergeCell ref="J8:K8"/>
    <mergeCell ref="CY3:DD5"/>
    <mergeCell ref="DH3:DK3"/>
    <mergeCell ref="B5:C6"/>
    <mergeCell ref="D5:E6"/>
    <mergeCell ref="F5:G6"/>
    <mergeCell ref="H5:I6"/>
    <mergeCell ref="L5:L6"/>
    <mergeCell ref="M5:M6"/>
    <mergeCell ref="Z5:Z6"/>
    <mergeCell ref="AA5:AA6"/>
    <mergeCell ref="AB5:AB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92D24-9B07-464C-8BCA-A857BB9CABF8}">
  <dimension ref="A1:AI99"/>
  <sheetViews>
    <sheetView topLeftCell="A30" workbookViewId="0">
      <selection activeCell="L51" sqref="L51"/>
    </sheetView>
  </sheetViews>
  <sheetFormatPr defaultRowHeight="14.4" x14ac:dyDescent="0.3"/>
  <cols>
    <col min="12" max="12" width="16" bestFit="1" customWidth="1"/>
    <col min="25" max="25" width="16" bestFit="1" customWidth="1"/>
    <col min="30" max="30" width="14.21875" bestFit="1" customWidth="1"/>
    <col min="31" max="31" width="18.33203125" bestFit="1" customWidth="1"/>
    <col min="32" max="32" width="18.6640625" bestFit="1" customWidth="1"/>
    <col min="33" max="33" width="17.5546875" bestFit="1" customWidth="1"/>
    <col min="34" max="34" width="14" bestFit="1" customWidth="1"/>
    <col min="35" max="35" width="11.88671875" bestFit="1" customWidth="1"/>
  </cols>
  <sheetData>
    <row r="1" spans="1:35" x14ac:dyDescent="0.3">
      <c r="A1" s="69" t="s">
        <v>0</v>
      </c>
    </row>
    <row r="3" spans="1:35" x14ac:dyDescent="0.3">
      <c r="D3" s="69"/>
    </row>
    <row r="4" spans="1:35" ht="15" thickBot="1" x14ac:dyDescent="0.35"/>
    <row r="5" spans="1:35" x14ac:dyDescent="0.3">
      <c r="B5" s="186" t="s">
        <v>207</v>
      </c>
      <c r="C5" s="187"/>
      <c r="D5" s="190" t="s">
        <v>8</v>
      </c>
      <c r="E5" s="191"/>
      <c r="F5" s="190" t="s">
        <v>9</v>
      </c>
      <c r="G5" s="191"/>
      <c r="H5" s="194" t="s">
        <v>10</v>
      </c>
      <c r="I5" s="195"/>
      <c r="J5" s="194" t="s">
        <v>11</v>
      </c>
      <c r="K5" s="198"/>
      <c r="L5" s="220" t="s">
        <v>222</v>
      </c>
      <c r="O5" s="206" t="s">
        <v>211</v>
      </c>
      <c r="P5" s="207"/>
      <c r="Q5" s="212" t="s">
        <v>8</v>
      </c>
      <c r="R5" s="212"/>
      <c r="S5" s="212" t="s">
        <v>9</v>
      </c>
      <c r="T5" s="212"/>
      <c r="U5" s="214" t="s">
        <v>10</v>
      </c>
      <c r="V5" s="214"/>
      <c r="W5" s="214" t="s">
        <v>11</v>
      </c>
      <c r="X5" s="214"/>
      <c r="Y5" s="166" t="s">
        <v>222</v>
      </c>
      <c r="AC5" s="226" t="s">
        <v>217</v>
      </c>
      <c r="AD5" s="227"/>
      <c r="AE5" s="77" t="s">
        <v>216</v>
      </c>
      <c r="AF5" s="75" t="s">
        <v>214</v>
      </c>
      <c r="AG5" s="75" t="s">
        <v>220</v>
      </c>
      <c r="AH5" s="75" t="s">
        <v>215</v>
      </c>
      <c r="AI5" s="76" t="s">
        <v>219</v>
      </c>
    </row>
    <row r="6" spans="1:35" x14ac:dyDescent="0.3">
      <c r="B6" s="188"/>
      <c r="C6" s="189"/>
      <c r="D6" s="192"/>
      <c r="E6" s="193"/>
      <c r="F6" s="192"/>
      <c r="G6" s="193"/>
      <c r="H6" s="196"/>
      <c r="I6" s="197"/>
      <c r="J6" s="196"/>
      <c r="K6" s="199"/>
      <c r="L6" s="221"/>
      <c r="O6" s="208"/>
      <c r="P6" s="209"/>
      <c r="Q6" s="213"/>
      <c r="R6" s="213"/>
      <c r="S6" s="213"/>
      <c r="T6" s="213"/>
      <c r="U6" s="132"/>
      <c r="V6" s="132"/>
      <c r="W6" s="132"/>
      <c r="X6" s="132"/>
      <c r="Y6" s="167"/>
      <c r="AC6" s="222" t="s">
        <v>24</v>
      </c>
      <c r="AD6" s="223"/>
      <c r="AE6" s="54">
        <f>H7+U7+H32+U32+H56</f>
        <v>187.57352487351937</v>
      </c>
      <c r="AF6" s="4">
        <v>82</v>
      </c>
      <c r="AG6" s="54">
        <v>172</v>
      </c>
      <c r="AH6" s="54">
        <v>103.98845990344201</v>
      </c>
      <c r="AI6" s="74">
        <f>AF6+AG6-AH6</f>
        <v>150.01154009655801</v>
      </c>
    </row>
    <row r="7" spans="1:35" x14ac:dyDescent="0.3">
      <c r="B7" s="200" t="s">
        <v>24</v>
      </c>
      <c r="C7" s="201"/>
      <c r="D7" s="173">
        <v>47.181021383405096</v>
      </c>
      <c r="E7" s="202"/>
      <c r="F7" s="173">
        <v>44.822037266318922</v>
      </c>
      <c r="G7" s="202"/>
      <c r="H7" s="173">
        <v>44.822037266318922</v>
      </c>
      <c r="I7" s="202"/>
      <c r="J7" s="173">
        <v>44822.037266318919</v>
      </c>
      <c r="K7" s="174"/>
      <c r="L7" s="79">
        <f>H7/$H$22*$L$25*1000</f>
        <v>16135.93341587481</v>
      </c>
      <c r="O7" s="210" t="s">
        <v>24</v>
      </c>
      <c r="P7" s="150"/>
      <c r="Q7" s="138">
        <v>27.63</v>
      </c>
      <c r="R7" s="138"/>
      <c r="S7" s="138">
        <v>26.248788736676108</v>
      </c>
      <c r="T7" s="138"/>
      <c r="U7" s="138">
        <v>26.248788736676104</v>
      </c>
      <c r="V7" s="138"/>
      <c r="W7" s="138">
        <v>26248.788736676106</v>
      </c>
      <c r="X7" s="138"/>
      <c r="Y7" s="81">
        <f>U7/$U$22*$Y$25*1000</f>
        <v>13124.394368338049</v>
      </c>
      <c r="AC7" s="222" t="s">
        <v>29</v>
      </c>
      <c r="AD7" s="223"/>
      <c r="AE7" s="54">
        <f>H8+U8+H33+U33+H57</f>
        <v>71.827514783235472</v>
      </c>
      <c r="AF7" s="4">
        <v>50</v>
      </c>
      <c r="AG7" s="54">
        <v>67</v>
      </c>
      <c r="AH7" s="54">
        <v>39.830174060025172</v>
      </c>
      <c r="AI7" s="74">
        <f t="shared" ref="AI7:AI10" si="0">AF7+AG7-AH7</f>
        <v>77.169825939974828</v>
      </c>
    </row>
    <row r="8" spans="1:35" x14ac:dyDescent="0.3">
      <c r="B8" s="177" t="s">
        <v>29</v>
      </c>
      <c r="C8" s="178"/>
      <c r="D8" s="170">
        <v>18.239777711587298</v>
      </c>
      <c r="E8" s="171"/>
      <c r="F8" s="170">
        <v>17.327814709108704</v>
      </c>
      <c r="G8" s="171"/>
      <c r="H8" s="170">
        <v>17.327814709108704</v>
      </c>
      <c r="I8" s="171"/>
      <c r="J8" s="170">
        <v>17327.814709108705</v>
      </c>
      <c r="K8" s="172"/>
      <c r="L8" s="79">
        <f t="shared" ref="L8:L22" si="1">H8/$H$22*$L$25*1000</f>
        <v>6238.0132952791328</v>
      </c>
      <c r="O8" s="210" t="s">
        <v>29</v>
      </c>
      <c r="P8" s="150"/>
      <c r="Q8" s="138">
        <v>10.321</v>
      </c>
      <c r="R8" s="138"/>
      <c r="S8" s="138">
        <v>9.805057855636413</v>
      </c>
      <c r="T8" s="138"/>
      <c r="U8" s="138">
        <v>9.805057855636413</v>
      </c>
      <c r="V8" s="138"/>
      <c r="W8" s="138">
        <v>9805.0578556364126</v>
      </c>
      <c r="X8" s="138"/>
      <c r="Y8" s="81">
        <f t="shared" ref="Y8:Y22" si="2">U8/$U$22*$Y$25*1000</f>
        <v>4902.5289278182054</v>
      </c>
      <c r="AC8" s="222" t="s">
        <v>218</v>
      </c>
      <c r="AD8" s="223"/>
      <c r="AE8" s="54">
        <f>H9+U9+H34+U34+H58</f>
        <v>54.183654083787474</v>
      </c>
      <c r="AF8" s="4">
        <v>49</v>
      </c>
      <c r="AG8" s="54">
        <v>64</v>
      </c>
      <c r="AH8" s="54">
        <v>29.910521058909826</v>
      </c>
      <c r="AI8" s="74">
        <f t="shared" si="0"/>
        <v>83.089478941090178</v>
      </c>
    </row>
    <row r="9" spans="1:35" x14ac:dyDescent="0.3">
      <c r="B9" s="177" t="s">
        <v>32</v>
      </c>
      <c r="C9" s="178"/>
      <c r="D9" s="170">
        <v>11.3871915949333</v>
      </c>
      <c r="E9" s="171"/>
      <c r="F9" s="170">
        <v>10.817848174146039</v>
      </c>
      <c r="G9" s="171"/>
      <c r="H9" s="170">
        <v>10.817848174146041</v>
      </c>
      <c r="I9" s="171"/>
      <c r="J9" s="170">
        <v>10817.848174146042</v>
      </c>
      <c r="K9" s="172"/>
      <c r="L9" s="79">
        <f t="shared" si="1"/>
        <v>3894.4253426925743</v>
      </c>
      <c r="O9" s="210" t="s">
        <v>32</v>
      </c>
      <c r="P9" s="150"/>
      <c r="Q9" s="138">
        <v>11.347</v>
      </c>
      <c r="R9" s="138"/>
      <c r="S9" s="138">
        <v>10.779768577454353</v>
      </c>
      <c r="T9" s="138"/>
      <c r="U9" s="138">
        <v>10.7797685774544</v>
      </c>
      <c r="V9" s="138"/>
      <c r="W9" s="138">
        <v>10779.768577454353</v>
      </c>
      <c r="X9" s="138"/>
      <c r="Y9" s="81">
        <f t="shared" si="2"/>
        <v>5389.8842887271976</v>
      </c>
      <c r="AC9" s="222" t="s">
        <v>25</v>
      </c>
      <c r="AD9" s="223"/>
      <c r="AE9" s="54">
        <f>H19+U19+H44+U44+H68</f>
        <v>96.455773668031725</v>
      </c>
      <c r="AF9" s="4">
        <v>85</v>
      </c>
      <c r="AG9" s="54">
        <v>59</v>
      </c>
      <c r="AH9" s="54">
        <v>52.809927130176639</v>
      </c>
      <c r="AI9" s="74">
        <f>AF9+AG9-AH9</f>
        <v>91.190072869823354</v>
      </c>
    </row>
    <row r="10" spans="1:35" x14ac:dyDescent="0.3">
      <c r="B10" s="177" t="s">
        <v>33</v>
      </c>
      <c r="C10" s="178"/>
      <c r="D10" s="170">
        <v>12</v>
      </c>
      <c r="E10" s="171"/>
      <c r="F10" s="170">
        <v>11.400017028563296</v>
      </c>
      <c r="G10" s="171"/>
      <c r="H10" s="170">
        <v>11.400017028563296</v>
      </c>
      <c r="I10" s="171"/>
      <c r="J10" s="170">
        <v>11400.017028563296</v>
      </c>
      <c r="K10" s="172"/>
      <c r="L10" s="79">
        <f t="shared" si="1"/>
        <v>4104.0061302827862</v>
      </c>
      <c r="O10" s="210" t="s">
        <v>33</v>
      </c>
      <c r="P10" s="150"/>
      <c r="Q10" s="138">
        <v>30</v>
      </c>
      <c r="R10" s="138"/>
      <c r="S10" s="138">
        <v>28.500313503448542</v>
      </c>
      <c r="T10" s="138"/>
      <c r="U10" s="138">
        <v>28.500313503448542</v>
      </c>
      <c r="V10" s="138"/>
      <c r="W10" s="138">
        <v>28500.313503448542</v>
      </c>
      <c r="X10" s="138"/>
      <c r="Y10" s="81">
        <f t="shared" si="2"/>
        <v>14250.156751724266</v>
      </c>
      <c r="AC10" s="222" t="s">
        <v>30</v>
      </c>
      <c r="AD10" s="223"/>
      <c r="AE10" s="54">
        <f>H20+U20+H45+U45+H69</f>
        <v>63.511103698596521</v>
      </c>
      <c r="AF10" s="4">
        <v>69</v>
      </c>
      <c r="AG10" s="54">
        <v>67</v>
      </c>
      <c r="AH10" s="54">
        <v>34.772586759019426</v>
      </c>
      <c r="AI10" s="74">
        <f t="shared" si="0"/>
        <v>101.22741324098058</v>
      </c>
    </row>
    <row r="11" spans="1:35" x14ac:dyDescent="0.3">
      <c r="B11" s="177" t="s">
        <v>35</v>
      </c>
      <c r="C11" s="178"/>
      <c r="D11" s="170">
        <v>8</v>
      </c>
      <c r="E11" s="171"/>
      <c r="F11" s="170">
        <v>7.6000113523755299</v>
      </c>
      <c r="G11" s="171"/>
      <c r="H11" s="170">
        <v>7.6000113523755291</v>
      </c>
      <c r="I11" s="171"/>
      <c r="J11" s="170">
        <v>7600.011352375529</v>
      </c>
      <c r="K11" s="172"/>
      <c r="L11" s="79">
        <f t="shared" si="1"/>
        <v>2736.0040868551901</v>
      </c>
      <c r="O11" s="210" t="s">
        <v>35</v>
      </c>
      <c r="P11" s="150"/>
      <c r="Q11" s="138">
        <v>20</v>
      </c>
      <c r="R11" s="138"/>
      <c r="S11" s="138">
        <v>19.000209002299027</v>
      </c>
      <c r="T11" s="138"/>
      <c r="U11" s="138">
        <v>19.000209002299027</v>
      </c>
      <c r="V11" s="138"/>
      <c r="W11" s="138">
        <v>19000.209002299027</v>
      </c>
      <c r="X11" s="138"/>
      <c r="Y11" s="81">
        <f t="shared" si="2"/>
        <v>9500.1045011495098</v>
      </c>
      <c r="AC11" s="222" t="s">
        <v>38</v>
      </c>
      <c r="AD11" s="223"/>
      <c r="AE11" s="54">
        <f>H12+U12+H37+U37+H61</f>
        <v>10.464574430557199</v>
      </c>
      <c r="AF11" s="4">
        <v>9</v>
      </c>
      <c r="AG11" s="54">
        <v>5</v>
      </c>
      <c r="AH11" s="8">
        <v>5.8334533013785483</v>
      </c>
      <c r="AI11" s="74">
        <f>AF11+AG11-AH11</f>
        <v>8.1665466986214525</v>
      </c>
    </row>
    <row r="12" spans="1:35" x14ac:dyDescent="0.3">
      <c r="B12" s="177" t="s">
        <v>38</v>
      </c>
      <c r="C12" s="178"/>
      <c r="D12" s="170">
        <v>3.1920099699278901</v>
      </c>
      <c r="E12" s="171"/>
      <c r="F12" s="170">
        <v>3.0324140010434797</v>
      </c>
      <c r="G12" s="171"/>
      <c r="H12" s="170">
        <v>3.0324140010434797</v>
      </c>
      <c r="I12" s="171"/>
      <c r="J12" s="170">
        <v>3032.4140010434799</v>
      </c>
      <c r="K12" s="172"/>
      <c r="L12" s="79">
        <f t="shared" si="1"/>
        <v>1091.6690403756527</v>
      </c>
      <c r="O12" s="210" t="s">
        <v>38</v>
      </c>
      <c r="P12" s="150"/>
      <c r="Q12" s="138">
        <v>0.70099999999999996</v>
      </c>
      <c r="R12" s="138"/>
      <c r="S12" s="138">
        <v>0.66595732553058085</v>
      </c>
      <c r="T12" s="138"/>
      <c r="U12" s="138">
        <v>0.66595732553058085</v>
      </c>
      <c r="V12" s="138"/>
      <c r="W12" s="138">
        <v>665.95732553058087</v>
      </c>
      <c r="X12" s="138"/>
      <c r="Y12" s="81">
        <f t="shared" si="2"/>
        <v>332.97866276529032</v>
      </c>
      <c r="AC12" s="222" t="s">
        <v>212</v>
      </c>
      <c r="AD12" s="223"/>
      <c r="AE12" s="54">
        <f>H16+U16+H65</f>
        <v>9.0107484686083374</v>
      </c>
      <c r="AF12" s="8">
        <v>7.4</v>
      </c>
      <c r="AG12" s="54">
        <v>5</v>
      </c>
      <c r="AH12" s="13">
        <v>5.0058412054633621</v>
      </c>
      <c r="AI12" s="74">
        <f t="shared" ref="AI12:AI13" si="3">AF12+AG12-AH12</f>
        <v>7.3941587945366383</v>
      </c>
    </row>
    <row r="13" spans="1:35" x14ac:dyDescent="0.3">
      <c r="B13" s="177" t="s">
        <v>42</v>
      </c>
      <c r="C13" s="178"/>
      <c r="D13" s="170">
        <v>5.2629999999999999</v>
      </c>
      <c r="E13" s="171"/>
      <c r="F13" s="170">
        <v>4.999857468444052</v>
      </c>
      <c r="G13" s="171"/>
      <c r="H13" s="170">
        <v>4.999857468444052</v>
      </c>
      <c r="I13" s="171"/>
      <c r="J13" s="170">
        <v>4999.8574684440518</v>
      </c>
      <c r="K13" s="172"/>
      <c r="L13" s="79">
        <f t="shared" si="1"/>
        <v>1799.9486886398586</v>
      </c>
      <c r="O13" s="210" t="s">
        <v>42</v>
      </c>
      <c r="P13" s="150"/>
      <c r="Q13" s="138">
        <v>5.2629999999999999</v>
      </c>
      <c r="R13" s="138"/>
      <c r="S13" s="138">
        <v>4.9999049989549889</v>
      </c>
      <c r="T13" s="138"/>
      <c r="U13" s="138">
        <v>4.9999049989549889</v>
      </c>
      <c r="V13" s="138"/>
      <c r="W13" s="138">
        <v>4999.9049989549885</v>
      </c>
      <c r="X13" s="138"/>
      <c r="Y13" s="81">
        <f t="shared" si="2"/>
        <v>2499.9524994774938</v>
      </c>
      <c r="AC13" s="222" t="s">
        <v>213</v>
      </c>
      <c r="AD13" s="223"/>
      <c r="AE13" s="54">
        <f>H41+U41</f>
        <v>5.4937991183849704</v>
      </c>
      <c r="AF13" s="8">
        <v>4.9000000000000004</v>
      </c>
      <c r="AG13" s="54">
        <v>5</v>
      </c>
      <c r="AH13" s="13">
        <v>3.0366156536726492</v>
      </c>
      <c r="AI13" s="74">
        <f t="shared" si="3"/>
        <v>6.8633843463273507</v>
      </c>
    </row>
    <row r="14" spans="1:35" x14ac:dyDescent="0.3">
      <c r="B14" s="177" t="s">
        <v>46</v>
      </c>
      <c r="C14" s="178"/>
      <c r="D14" s="170">
        <v>0.65400000000000003</v>
      </c>
      <c r="E14" s="171"/>
      <c r="F14" s="170">
        <v>0.62130092805669968</v>
      </c>
      <c r="G14" s="171"/>
      <c r="H14" s="170">
        <v>0.62130092805669968</v>
      </c>
      <c r="I14" s="171"/>
      <c r="J14" s="170">
        <v>621.30092805669972</v>
      </c>
      <c r="K14" s="172"/>
      <c r="L14" s="79">
        <f t="shared" si="1"/>
        <v>223.66833410041187</v>
      </c>
      <c r="O14" s="210" t="s">
        <v>46</v>
      </c>
      <c r="P14" s="150"/>
      <c r="Q14" s="138">
        <v>1.635</v>
      </c>
      <c r="R14" s="138"/>
      <c r="S14" s="138">
        <v>1.5532670859379456</v>
      </c>
      <c r="T14" s="138"/>
      <c r="U14" s="138">
        <v>1.5532670859379456</v>
      </c>
      <c r="V14" s="138"/>
      <c r="W14" s="138">
        <v>1553.2670859379457</v>
      </c>
      <c r="X14" s="138"/>
      <c r="Y14" s="81">
        <f t="shared" si="2"/>
        <v>776.63354296897262</v>
      </c>
      <c r="AC14" s="222" t="s">
        <v>55</v>
      </c>
      <c r="AD14" s="223"/>
      <c r="AE14" s="54">
        <f>H17+U17+H42+U42+H66</f>
        <v>0.9994062431791555</v>
      </c>
      <c r="AF14" s="4">
        <v>0.47</v>
      </c>
      <c r="AG14" s="54">
        <v>1</v>
      </c>
      <c r="AH14" s="13">
        <v>0.54967338624511775</v>
      </c>
      <c r="AI14" s="74">
        <f>AF14+AG14-AH14</f>
        <v>0.92032661375488223</v>
      </c>
    </row>
    <row r="15" spans="1:35" x14ac:dyDescent="0.3">
      <c r="B15" s="177" t="s">
        <v>49</v>
      </c>
      <c r="C15" s="178"/>
      <c r="D15" s="170">
        <v>0.33200000000000002</v>
      </c>
      <c r="E15" s="171"/>
      <c r="F15" s="170">
        <v>0.31540047112358455</v>
      </c>
      <c r="G15" s="171"/>
      <c r="H15" s="170">
        <v>0.31540047112358455</v>
      </c>
      <c r="I15" s="171"/>
      <c r="J15" s="170">
        <v>315.40047112358457</v>
      </c>
      <c r="K15" s="172"/>
      <c r="L15" s="79">
        <f t="shared" si="1"/>
        <v>113.54416960449043</v>
      </c>
      <c r="O15" s="210" t="s">
        <v>49</v>
      </c>
      <c r="P15" s="150"/>
      <c r="Q15" s="138">
        <v>0.83</v>
      </c>
      <c r="R15" s="138"/>
      <c r="S15" s="138">
        <v>0.78850867359540966</v>
      </c>
      <c r="T15" s="138"/>
      <c r="U15" s="138">
        <v>0.78850867359540966</v>
      </c>
      <c r="V15" s="138"/>
      <c r="W15" s="138">
        <v>788.50867359540962</v>
      </c>
      <c r="X15" s="138"/>
      <c r="Y15" s="81">
        <f t="shared" si="2"/>
        <v>394.2543367977047</v>
      </c>
      <c r="AC15" s="222" t="s">
        <v>57</v>
      </c>
      <c r="AD15" s="223"/>
      <c r="AE15" s="21">
        <f>H18+U18+H43+U43+H67</f>
        <v>0.47990063209988471</v>
      </c>
      <c r="AF15" s="8">
        <v>0.5</v>
      </c>
      <c r="AG15" s="54">
        <v>0</v>
      </c>
      <c r="AH15" s="13">
        <v>0.26274754166758812</v>
      </c>
      <c r="AI15" s="85">
        <f>AF15+AG15-AH15</f>
        <v>0.23725245833241188</v>
      </c>
    </row>
    <row r="16" spans="1:35" ht="15" thickBot="1" x14ac:dyDescent="0.35">
      <c r="B16" s="177" t="s">
        <v>53</v>
      </c>
      <c r="C16" s="178"/>
      <c r="D16" s="170">
        <v>3.6880420000000003</v>
      </c>
      <c r="E16" s="171"/>
      <c r="F16" s="170">
        <v>3.5036451335047198</v>
      </c>
      <c r="G16" s="171"/>
      <c r="H16" s="170">
        <v>3.5036451335047203</v>
      </c>
      <c r="I16" s="171"/>
      <c r="J16" s="170">
        <v>3503.6451335047204</v>
      </c>
      <c r="K16" s="172"/>
      <c r="L16" s="79">
        <f t="shared" si="1"/>
        <v>1261.3122480616989</v>
      </c>
      <c r="O16" s="210" t="s">
        <v>53</v>
      </c>
      <c r="P16" s="150"/>
      <c r="Q16" s="138">
        <v>2.1146050000000001</v>
      </c>
      <c r="R16" s="138"/>
      <c r="S16" s="138">
        <v>2.0088968478653269</v>
      </c>
      <c r="T16" s="138"/>
      <c r="U16" s="138">
        <v>2.0088968478653269</v>
      </c>
      <c r="V16" s="138"/>
      <c r="W16" s="138">
        <v>2008.8968478653269</v>
      </c>
      <c r="X16" s="138"/>
      <c r="Y16" s="81">
        <f t="shared" si="2"/>
        <v>1004.448423932663</v>
      </c>
      <c r="AC16" s="224" t="s">
        <v>61</v>
      </c>
      <c r="AD16" s="225"/>
      <c r="AE16" s="86">
        <f>SUM(AE6:AE15)</f>
        <v>500.00000000000011</v>
      </c>
      <c r="AF16" s="86">
        <f>SUM(AF6:AF15)</f>
        <v>357.27</v>
      </c>
      <c r="AG16" s="86">
        <f>SUM(AG6:AG15)</f>
        <v>445</v>
      </c>
      <c r="AH16" s="86">
        <f>SUM(AH6:AH15)</f>
        <v>276.00000000000028</v>
      </c>
      <c r="AI16" s="87">
        <f>SUM(AI6:AI15)</f>
        <v>526.26999999999975</v>
      </c>
    </row>
    <row r="17" spans="2:31" x14ac:dyDescent="0.3">
      <c r="B17" s="177" t="s">
        <v>55</v>
      </c>
      <c r="C17" s="178"/>
      <c r="D17" s="170">
        <v>0.52600000000000002</v>
      </c>
      <c r="E17" s="171"/>
      <c r="F17" s="170">
        <v>0.49970074641869111</v>
      </c>
      <c r="G17" s="171"/>
      <c r="H17" s="170">
        <v>0.49970074641869111</v>
      </c>
      <c r="I17" s="171"/>
      <c r="J17" s="170">
        <v>499.7007464186911</v>
      </c>
      <c r="K17" s="172"/>
      <c r="L17" s="79">
        <f t="shared" si="1"/>
        <v>179.89226871072879</v>
      </c>
      <c r="O17" s="210" t="s">
        <v>55</v>
      </c>
      <c r="P17" s="150"/>
      <c r="Q17" s="138">
        <v>0.52600000000000002</v>
      </c>
      <c r="R17" s="138"/>
      <c r="S17" s="138">
        <v>0.49970549676046444</v>
      </c>
      <c r="T17" s="138"/>
      <c r="U17" s="138">
        <v>0.49970549676046444</v>
      </c>
      <c r="V17" s="138"/>
      <c r="W17" s="138">
        <v>499.70549676046443</v>
      </c>
      <c r="X17" s="138"/>
      <c r="Y17" s="81">
        <f t="shared" si="2"/>
        <v>249.85274838023213</v>
      </c>
    </row>
    <row r="18" spans="2:31" x14ac:dyDescent="0.3">
      <c r="B18" s="177" t="s">
        <v>57</v>
      </c>
      <c r="C18" s="178"/>
      <c r="D18" s="170">
        <v>6.2958E-2</v>
      </c>
      <c r="E18" s="171"/>
      <c r="F18" s="170">
        <v>5.9810189340357325E-2</v>
      </c>
      <c r="G18" s="171"/>
      <c r="H18" s="170">
        <v>5.9810189340357332E-2</v>
      </c>
      <c r="I18" s="171"/>
      <c r="J18" s="170">
        <v>59.810189340357333</v>
      </c>
      <c r="K18" s="172"/>
      <c r="L18" s="79">
        <f t="shared" si="1"/>
        <v>21.531668162528636</v>
      </c>
      <c r="O18" s="210" t="s">
        <v>57</v>
      </c>
      <c r="P18" s="150"/>
      <c r="Q18" s="138">
        <v>0.15739500000000001</v>
      </c>
      <c r="R18" s="138"/>
      <c r="S18" s="138">
        <v>0.14952689479584277</v>
      </c>
      <c r="T18" s="138"/>
      <c r="U18" s="138">
        <v>0.14952689479584277</v>
      </c>
      <c r="V18" s="138"/>
      <c r="W18" s="138">
        <v>149.52689479584276</v>
      </c>
      <c r="X18" s="138"/>
      <c r="Y18" s="81">
        <f t="shared" si="2"/>
        <v>74.763447397921368</v>
      </c>
    </row>
    <row r="19" spans="2:31" x14ac:dyDescent="0.3">
      <c r="B19" s="177" t="s">
        <v>58</v>
      </c>
      <c r="C19" s="178"/>
      <c r="D19" s="170">
        <v>12.654</v>
      </c>
      <c r="E19" s="171"/>
      <c r="F19" s="170">
        <v>12.021317956619995</v>
      </c>
      <c r="G19" s="171"/>
      <c r="H19" s="170">
        <v>12.021317956619995</v>
      </c>
      <c r="I19" s="171"/>
      <c r="J19" s="170">
        <v>12021.317956619996</v>
      </c>
      <c r="K19" s="172"/>
      <c r="L19" s="79">
        <f t="shared" si="1"/>
        <v>4327.674464383198</v>
      </c>
      <c r="O19" s="210" t="s">
        <v>58</v>
      </c>
      <c r="P19" s="150"/>
      <c r="Q19" s="138">
        <v>31.635000000000002</v>
      </c>
      <c r="R19" s="138"/>
      <c r="S19" s="138">
        <v>30.053580589386488</v>
      </c>
      <c r="T19" s="138"/>
      <c r="U19" s="138">
        <v>30.053580589386488</v>
      </c>
      <c r="V19" s="138"/>
      <c r="W19" s="138">
        <v>30053.580589386489</v>
      </c>
      <c r="X19" s="138"/>
      <c r="Y19" s="81">
        <f t="shared" si="2"/>
        <v>15026.790294693241</v>
      </c>
    </row>
    <row r="20" spans="2:31" x14ac:dyDescent="0.3">
      <c r="B20" s="177" t="s">
        <v>59</v>
      </c>
      <c r="C20" s="178"/>
      <c r="D20" s="170">
        <v>8.3320000000000007</v>
      </c>
      <c r="E20" s="171"/>
      <c r="F20" s="170">
        <v>7.9154118234991149</v>
      </c>
      <c r="G20" s="171"/>
      <c r="H20" s="170">
        <v>7.9154118234991158</v>
      </c>
      <c r="I20" s="171"/>
      <c r="J20" s="170">
        <v>7915.4118234991156</v>
      </c>
      <c r="K20" s="172"/>
      <c r="L20" s="79">
        <f t="shared" si="1"/>
        <v>2849.5482564596814</v>
      </c>
      <c r="O20" s="210" t="s">
        <v>59</v>
      </c>
      <c r="P20" s="150"/>
      <c r="Q20" s="138">
        <v>20.83</v>
      </c>
      <c r="R20" s="138"/>
      <c r="S20" s="138">
        <v>19.788717675894439</v>
      </c>
      <c r="T20" s="138"/>
      <c r="U20" s="138">
        <v>19.788717675894439</v>
      </c>
      <c r="V20" s="138"/>
      <c r="W20" s="138">
        <v>19788.717675894441</v>
      </c>
      <c r="X20" s="138"/>
      <c r="Y20" s="81">
        <f t="shared" si="2"/>
        <v>9894.3588379472167</v>
      </c>
      <c r="AE20" s="88"/>
    </row>
    <row r="21" spans="2:31" x14ac:dyDescent="0.3">
      <c r="B21" s="177" t="s">
        <v>60</v>
      </c>
      <c r="C21" s="178"/>
      <c r="D21" s="170">
        <v>20.986000000000001</v>
      </c>
      <c r="E21" s="171"/>
      <c r="F21" s="170">
        <v>19.936729780119109</v>
      </c>
      <c r="G21" s="171"/>
      <c r="H21" s="170">
        <v>19.936729780119109</v>
      </c>
      <c r="I21" s="171"/>
      <c r="J21" s="170">
        <v>19936.729780119109</v>
      </c>
      <c r="K21" s="172"/>
      <c r="L21" s="79">
        <f t="shared" si="1"/>
        <v>7177.2227208428785</v>
      </c>
      <c r="O21" s="210" t="s">
        <v>60</v>
      </c>
      <c r="P21" s="150"/>
      <c r="Q21" s="138">
        <v>52.465000000000003</v>
      </c>
      <c r="R21" s="138"/>
      <c r="S21" s="138">
        <v>49.842298265280924</v>
      </c>
      <c r="T21" s="138"/>
      <c r="U21" s="138">
        <v>49.842298265280924</v>
      </c>
      <c r="V21" s="138"/>
      <c r="W21" s="138">
        <v>49842.298265280922</v>
      </c>
      <c r="X21" s="138"/>
      <c r="Y21" s="81">
        <f t="shared" si="2"/>
        <v>24921.149132640454</v>
      </c>
      <c r="AE21" s="88"/>
    </row>
    <row r="22" spans="2:31" ht="15" thickBot="1" x14ac:dyDescent="0.35">
      <c r="B22" s="204" t="s">
        <v>61</v>
      </c>
      <c r="C22" s="205"/>
      <c r="D22" s="175">
        <v>105.26300065985356</v>
      </c>
      <c r="E22" s="176"/>
      <c r="F22" s="183">
        <v>100.00000000000001</v>
      </c>
      <c r="G22" s="184"/>
      <c r="H22" s="183">
        <v>100.00000000000001</v>
      </c>
      <c r="I22" s="184"/>
      <c r="J22" s="183">
        <v>100000.00000000001</v>
      </c>
      <c r="K22" s="185"/>
      <c r="L22" s="78">
        <f t="shared" si="1"/>
        <v>36000</v>
      </c>
      <c r="O22" s="217" t="s">
        <v>61</v>
      </c>
      <c r="P22" s="218"/>
      <c r="Q22" s="211">
        <v>105.26199999999999</v>
      </c>
      <c r="R22" s="211"/>
      <c r="S22" s="211">
        <v>100.00000000000004</v>
      </c>
      <c r="T22" s="211"/>
      <c r="U22" s="211">
        <v>100.00000000000003</v>
      </c>
      <c r="V22" s="211"/>
      <c r="W22" s="211">
        <v>100000.00000000001</v>
      </c>
      <c r="X22" s="211"/>
      <c r="Y22" s="84">
        <f t="shared" si="2"/>
        <v>50000</v>
      </c>
      <c r="AE22" s="88"/>
    </row>
    <row r="23" spans="2:31" x14ac:dyDescent="0.3">
      <c r="B23" s="203"/>
      <c r="C23" s="203"/>
      <c r="O23" s="69"/>
      <c r="P23" s="69"/>
      <c r="AE23" s="88"/>
    </row>
    <row r="24" spans="2:31" ht="15" thickBot="1" x14ac:dyDescent="0.35">
      <c r="B24" s="203" t="s">
        <v>72</v>
      </c>
      <c r="C24" s="203"/>
      <c r="F24">
        <v>0.93670139918028417</v>
      </c>
      <c r="O24" s="69" t="s">
        <v>72</v>
      </c>
      <c r="P24" s="69"/>
      <c r="S24">
        <v>2.3417757595333555</v>
      </c>
      <c r="AE24" s="88"/>
    </row>
    <row r="25" spans="2:31" ht="15" thickBot="1" x14ac:dyDescent="0.35">
      <c r="J25" s="179" t="s">
        <v>221</v>
      </c>
      <c r="K25" s="180"/>
      <c r="L25" s="80">
        <v>36</v>
      </c>
      <c r="W25" s="179" t="s">
        <v>221</v>
      </c>
      <c r="X25" s="180"/>
      <c r="Y25" s="80">
        <v>50</v>
      </c>
      <c r="AE25" s="19"/>
    </row>
    <row r="26" spans="2:31" x14ac:dyDescent="0.3">
      <c r="AE26" s="88"/>
    </row>
    <row r="27" spans="2:31" x14ac:dyDescent="0.3">
      <c r="AE27" s="88"/>
    </row>
    <row r="28" spans="2:31" x14ac:dyDescent="0.3">
      <c r="AE28" s="17"/>
    </row>
    <row r="29" spans="2:31" ht="15" thickBot="1" x14ac:dyDescent="0.35">
      <c r="AE29" s="17"/>
    </row>
    <row r="30" spans="2:31" x14ac:dyDescent="0.3">
      <c r="B30" s="206" t="s">
        <v>208</v>
      </c>
      <c r="C30" s="207"/>
      <c r="D30" s="212" t="s">
        <v>8</v>
      </c>
      <c r="E30" s="212"/>
      <c r="F30" s="212" t="s">
        <v>9</v>
      </c>
      <c r="G30" s="212"/>
      <c r="H30" s="214" t="s">
        <v>10</v>
      </c>
      <c r="I30" s="214"/>
      <c r="J30" s="214" t="s">
        <v>11</v>
      </c>
      <c r="K30" s="215"/>
      <c r="L30" s="166" t="s">
        <v>222</v>
      </c>
      <c r="O30" s="206" t="s">
        <v>210</v>
      </c>
      <c r="P30" s="207"/>
      <c r="Q30" s="228" t="s">
        <v>8</v>
      </c>
      <c r="R30" s="228"/>
      <c r="S30" s="228" t="s">
        <v>9</v>
      </c>
      <c r="T30" s="228"/>
      <c r="U30" s="230" t="s">
        <v>10</v>
      </c>
      <c r="V30" s="230"/>
      <c r="W30" s="230" t="s">
        <v>11</v>
      </c>
      <c r="X30" s="230"/>
      <c r="Y30" s="168" t="s">
        <v>222</v>
      </c>
    </row>
    <row r="31" spans="2:31" x14ac:dyDescent="0.3">
      <c r="B31" s="208"/>
      <c r="C31" s="209"/>
      <c r="D31" s="213"/>
      <c r="E31" s="213"/>
      <c r="F31" s="213"/>
      <c r="G31" s="213"/>
      <c r="H31" s="132"/>
      <c r="I31" s="132"/>
      <c r="J31" s="132"/>
      <c r="K31" s="216"/>
      <c r="L31" s="167"/>
      <c r="O31" s="208"/>
      <c r="P31" s="209"/>
      <c r="Q31" s="229"/>
      <c r="R31" s="229"/>
      <c r="S31" s="229"/>
      <c r="T31" s="229"/>
      <c r="U31" s="231"/>
      <c r="V31" s="231"/>
      <c r="W31" s="231"/>
      <c r="X31" s="231"/>
      <c r="Y31" s="169"/>
    </row>
    <row r="32" spans="2:31" x14ac:dyDescent="0.3">
      <c r="B32" s="210" t="s">
        <v>24</v>
      </c>
      <c r="C32" s="150"/>
      <c r="D32" s="138">
        <v>47.181021383405096</v>
      </c>
      <c r="E32" s="138"/>
      <c r="F32" s="138">
        <v>45.057893160372238</v>
      </c>
      <c r="G32" s="138"/>
      <c r="H32" s="138">
        <v>45.057893160372238</v>
      </c>
      <c r="I32" s="138"/>
      <c r="J32" s="138">
        <v>45057.893160372238</v>
      </c>
      <c r="K32" s="170"/>
      <c r="L32" s="81">
        <f>H32/$H$47*$L$50*1000</f>
        <v>5406.9471792446675</v>
      </c>
      <c r="O32" s="210" t="s">
        <v>24</v>
      </c>
      <c r="P32" s="150"/>
      <c r="Q32" s="138">
        <v>27.63</v>
      </c>
      <c r="R32" s="138"/>
      <c r="S32" s="138">
        <v>26.386912549779872</v>
      </c>
      <c r="T32" s="138"/>
      <c r="U32" s="138">
        <v>26.386912549779872</v>
      </c>
      <c r="V32" s="138"/>
      <c r="W32" s="138">
        <v>26386.91254977987</v>
      </c>
      <c r="X32" s="138"/>
      <c r="Y32" s="81">
        <f>U32/$U$47*$Y$50*1000</f>
        <v>13193.456274889935</v>
      </c>
    </row>
    <row r="33" spans="2:25" x14ac:dyDescent="0.3">
      <c r="B33" s="210" t="s">
        <v>29</v>
      </c>
      <c r="C33" s="150"/>
      <c r="D33" s="138">
        <v>18.239777711587298</v>
      </c>
      <c r="E33" s="138"/>
      <c r="F33" s="138">
        <v>17.418994572396134</v>
      </c>
      <c r="G33" s="138"/>
      <c r="H33" s="138">
        <v>17.418994572396134</v>
      </c>
      <c r="I33" s="138"/>
      <c r="J33" s="138">
        <v>17418.994572396135</v>
      </c>
      <c r="K33" s="170"/>
      <c r="L33" s="81">
        <f t="shared" ref="L33:L46" si="4">H33/$H$47*$L$50*1000</f>
        <v>2090.2793486875357</v>
      </c>
      <c r="O33" s="210" t="s">
        <v>29</v>
      </c>
      <c r="P33" s="150"/>
      <c r="Q33" s="138">
        <v>10.321</v>
      </c>
      <c r="R33" s="138"/>
      <c r="S33" s="138">
        <v>9.856653073698082</v>
      </c>
      <c r="T33" s="138"/>
      <c r="U33" s="138">
        <v>9.856653073698082</v>
      </c>
      <c r="V33" s="138"/>
      <c r="W33" s="138">
        <v>9856.6530736980822</v>
      </c>
      <c r="X33" s="138"/>
      <c r="Y33" s="81">
        <f t="shared" ref="Y33:Y47" si="5">U33/$U$47*$Y$50*1000</f>
        <v>4928.3265368490411</v>
      </c>
    </row>
    <row r="34" spans="2:25" x14ac:dyDescent="0.3">
      <c r="B34" s="210" t="s">
        <v>32</v>
      </c>
      <c r="C34" s="150"/>
      <c r="D34" s="138">
        <v>11.3871915949333</v>
      </c>
      <c r="E34" s="138"/>
      <c r="F34" s="138">
        <v>10.874772254541723</v>
      </c>
      <c r="G34" s="138"/>
      <c r="H34" s="138">
        <v>10.874772254541721</v>
      </c>
      <c r="I34" s="138"/>
      <c r="J34" s="138">
        <v>10874.772254541722</v>
      </c>
      <c r="K34" s="170"/>
      <c r="L34" s="81">
        <f t="shared" si="4"/>
        <v>1304.9726705450064</v>
      </c>
      <c r="O34" s="210" t="s">
        <v>32</v>
      </c>
      <c r="P34" s="150"/>
      <c r="Q34" s="138">
        <v>11.347</v>
      </c>
      <c r="R34" s="138"/>
      <c r="S34" s="138">
        <v>10.83649282310359</v>
      </c>
      <c r="T34" s="138"/>
      <c r="U34" s="138">
        <v>10.83649282310359</v>
      </c>
      <c r="V34" s="138"/>
      <c r="W34" s="138">
        <v>10836.49282310359</v>
      </c>
      <c r="X34" s="138"/>
      <c r="Y34" s="81">
        <f t="shared" si="5"/>
        <v>5418.2464115517951</v>
      </c>
    </row>
    <row r="35" spans="2:25" x14ac:dyDescent="0.3">
      <c r="B35" s="210" t="s">
        <v>33</v>
      </c>
      <c r="C35" s="150"/>
      <c r="D35" s="138">
        <v>12</v>
      </c>
      <c r="E35" s="138"/>
      <c r="F35" s="138">
        <v>11.460004511785423</v>
      </c>
      <c r="G35" s="138"/>
      <c r="H35" s="138">
        <v>11.460004511785423</v>
      </c>
      <c r="I35" s="138"/>
      <c r="J35" s="138">
        <v>11460.004511785422</v>
      </c>
      <c r="K35" s="170"/>
      <c r="L35" s="81">
        <f t="shared" si="4"/>
        <v>1375.2005414142504</v>
      </c>
      <c r="O35" s="210" t="s">
        <v>33</v>
      </c>
      <c r="P35" s="150"/>
      <c r="Q35" s="138">
        <v>30</v>
      </c>
      <c r="R35" s="138"/>
      <c r="S35" s="138">
        <v>28.650285070336452</v>
      </c>
      <c r="T35" s="138"/>
      <c r="U35" s="138">
        <v>28.650285070336448</v>
      </c>
      <c r="V35" s="138"/>
      <c r="W35" s="138">
        <v>28650.285070336449</v>
      </c>
      <c r="X35" s="138"/>
      <c r="Y35" s="81">
        <f t="shared" si="5"/>
        <v>14325.142535168223</v>
      </c>
    </row>
    <row r="36" spans="2:25" x14ac:dyDescent="0.3">
      <c r="B36" s="210" t="s">
        <v>35</v>
      </c>
      <c r="C36" s="150"/>
      <c r="D36" s="138">
        <v>8</v>
      </c>
      <c r="E36" s="138"/>
      <c r="F36" s="138">
        <v>7.6400030078569481</v>
      </c>
      <c r="G36" s="138"/>
      <c r="H36" s="138">
        <v>7.6400030078569481</v>
      </c>
      <c r="I36" s="138"/>
      <c r="J36" s="138">
        <v>7640.003007856948</v>
      </c>
      <c r="K36" s="170"/>
      <c r="L36" s="81">
        <f t="shared" si="4"/>
        <v>916.80036094283355</v>
      </c>
      <c r="O36" s="210" t="s">
        <v>35</v>
      </c>
      <c r="P36" s="150"/>
      <c r="Q36" s="138">
        <v>20</v>
      </c>
      <c r="R36" s="138"/>
      <c r="S36" s="138">
        <v>19.100190046890965</v>
      </c>
      <c r="T36" s="138"/>
      <c r="U36" s="138">
        <v>19.100190046890965</v>
      </c>
      <c r="V36" s="138"/>
      <c r="W36" s="138">
        <v>19100.190046890966</v>
      </c>
      <c r="X36" s="138"/>
      <c r="Y36" s="81">
        <f t="shared" si="5"/>
        <v>9550.0950234454831</v>
      </c>
    </row>
    <row r="37" spans="2:25" x14ac:dyDescent="0.3">
      <c r="B37" s="210" t="s">
        <v>38</v>
      </c>
      <c r="C37" s="150"/>
      <c r="D37" s="138">
        <v>3.1920099699278901</v>
      </c>
      <c r="E37" s="138"/>
      <c r="F37" s="138">
        <v>3.0483707214198055</v>
      </c>
      <c r="G37" s="138"/>
      <c r="H37" s="138">
        <v>3.0483707214198059</v>
      </c>
      <c r="I37" s="138"/>
      <c r="J37" s="138">
        <v>3048.3707214198057</v>
      </c>
      <c r="K37" s="170"/>
      <c r="L37" s="81">
        <f t="shared" si="4"/>
        <v>365.8044865703767</v>
      </c>
      <c r="O37" s="210" t="s">
        <v>38</v>
      </c>
      <c r="P37" s="150"/>
      <c r="Q37" s="138">
        <v>0.70099999999999996</v>
      </c>
      <c r="R37" s="138"/>
      <c r="S37" s="138">
        <v>0.66946166114352834</v>
      </c>
      <c r="T37" s="138"/>
      <c r="U37" s="138">
        <v>0.66946166114352834</v>
      </c>
      <c r="V37" s="138"/>
      <c r="W37" s="138">
        <v>669.46166114352832</v>
      </c>
      <c r="X37" s="138"/>
      <c r="Y37" s="81">
        <f t="shared" si="5"/>
        <v>334.73083057176416</v>
      </c>
    </row>
    <row r="38" spans="2:25" x14ac:dyDescent="0.3">
      <c r="B38" s="210" t="s">
        <v>42</v>
      </c>
      <c r="C38" s="150"/>
      <c r="D38" s="138">
        <v>4.7119999999999997</v>
      </c>
      <c r="E38" s="138"/>
      <c r="F38" s="138">
        <v>4.499961771627742</v>
      </c>
      <c r="G38" s="138"/>
      <c r="H38" s="138">
        <v>4.499961771627742</v>
      </c>
      <c r="I38" s="138"/>
      <c r="J38" s="138">
        <v>4499.9617716277417</v>
      </c>
      <c r="K38" s="170"/>
      <c r="L38" s="81">
        <f t="shared" si="4"/>
        <v>539.99541259532896</v>
      </c>
      <c r="O38" s="210" t="s">
        <v>42</v>
      </c>
      <c r="P38" s="150"/>
      <c r="Q38" s="138">
        <v>4.7119999999999997</v>
      </c>
      <c r="R38" s="138"/>
      <c r="S38" s="138">
        <v>4.5000047750475121</v>
      </c>
      <c r="T38" s="138"/>
      <c r="U38" s="138">
        <v>4.5000047750475121</v>
      </c>
      <c r="V38" s="138"/>
      <c r="W38" s="138">
        <v>4500.0047750475123</v>
      </c>
      <c r="X38" s="138"/>
      <c r="Y38" s="81">
        <f t="shared" si="5"/>
        <v>2250.0023875237562</v>
      </c>
    </row>
    <row r="39" spans="2:25" x14ac:dyDescent="0.3">
      <c r="B39" s="210" t="s">
        <v>46</v>
      </c>
      <c r="C39" s="150"/>
      <c r="D39" s="138">
        <v>0.65400000000000003</v>
      </c>
      <c r="E39" s="138"/>
      <c r="F39" s="138">
        <v>0.62457024589230559</v>
      </c>
      <c r="G39" s="138"/>
      <c r="H39" s="138">
        <v>0.62457024589230559</v>
      </c>
      <c r="I39" s="138"/>
      <c r="J39" s="138">
        <v>624.57024589230559</v>
      </c>
      <c r="K39" s="170"/>
      <c r="L39" s="81">
        <f t="shared" si="4"/>
        <v>74.948429507076654</v>
      </c>
      <c r="O39" s="210" t="s">
        <v>46</v>
      </c>
      <c r="P39" s="150"/>
      <c r="Q39" s="138">
        <v>1.635</v>
      </c>
      <c r="R39" s="138"/>
      <c r="S39" s="138">
        <v>1.5614405363333366</v>
      </c>
      <c r="T39" s="138"/>
      <c r="U39" s="138">
        <v>1.5614405363333368</v>
      </c>
      <c r="V39" s="138"/>
      <c r="W39" s="138">
        <v>1561.4405363333367</v>
      </c>
      <c r="X39" s="138"/>
      <c r="Y39" s="81">
        <f t="shared" si="5"/>
        <v>780.72026816666835</v>
      </c>
    </row>
    <row r="40" spans="2:25" x14ac:dyDescent="0.3">
      <c r="B40" s="210" t="s">
        <v>49</v>
      </c>
      <c r="C40" s="150"/>
      <c r="D40" s="138">
        <v>0.33200000000000002</v>
      </c>
      <c r="E40" s="138"/>
      <c r="F40" s="138">
        <v>0.31706012482606338</v>
      </c>
      <c r="G40" s="138"/>
      <c r="H40" s="138">
        <v>0.31706012482606338</v>
      </c>
      <c r="I40" s="138"/>
      <c r="J40" s="138">
        <v>317.06012482606337</v>
      </c>
      <c r="K40" s="170"/>
      <c r="L40" s="81">
        <f t="shared" si="4"/>
        <v>38.047214979127602</v>
      </c>
      <c r="O40" s="210" t="s">
        <v>49</v>
      </c>
      <c r="P40" s="150"/>
      <c r="Q40" s="138">
        <v>0.83</v>
      </c>
      <c r="R40" s="138"/>
      <c r="S40" s="138">
        <v>0.79265788694597517</v>
      </c>
      <c r="T40" s="138"/>
      <c r="U40" s="138">
        <v>0.79265788694597517</v>
      </c>
      <c r="V40" s="138"/>
      <c r="W40" s="138">
        <v>792.65788694597518</v>
      </c>
      <c r="X40" s="138"/>
      <c r="Y40" s="81">
        <f t="shared" si="5"/>
        <v>396.32894347298753</v>
      </c>
    </row>
    <row r="41" spans="2:25" x14ac:dyDescent="0.3">
      <c r="B41" s="210" t="s">
        <v>53</v>
      </c>
      <c r="C41" s="150"/>
      <c r="D41" s="138">
        <v>3.6630419999999999</v>
      </c>
      <c r="E41" s="138"/>
      <c r="F41" s="138">
        <v>3.4982064872382912</v>
      </c>
      <c r="G41" s="138"/>
      <c r="H41" s="138">
        <v>3.4982064872382908</v>
      </c>
      <c r="I41" s="138"/>
      <c r="J41" s="138">
        <v>3498.2064872382907</v>
      </c>
      <c r="K41" s="170"/>
      <c r="L41" s="81">
        <f t="shared" si="4"/>
        <v>419.78477846859488</v>
      </c>
      <c r="O41" s="210" t="s">
        <v>53</v>
      </c>
      <c r="P41" s="150"/>
      <c r="Q41" s="138">
        <v>2.0896049999999997</v>
      </c>
      <c r="R41" s="138"/>
      <c r="S41" s="138">
        <v>1.9955926311466796</v>
      </c>
      <c r="T41" s="138"/>
      <c r="U41" s="138">
        <v>1.9955926311466796</v>
      </c>
      <c r="V41" s="138"/>
      <c r="W41" s="138">
        <v>1995.5926311466797</v>
      </c>
      <c r="X41" s="138"/>
      <c r="Y41" s="81">
        <f t="shared" si="5"/>
        <v>997.79631557333983</v>
      </c>
    </row>
    <row r="42" spans="2:25" x14ac:dyDescent="0.3">
      <c r="B42" s="210" t="s">
        <v>55</v>
      </c>
      <c r="C42" s="150"/>
      <c r="D42" s="138">
        <v>0</v>
      </c>
      <c r="E42" s="138"/>
      <c r="F42" s="138">
        <v>0</v>
      </c>
      <c r="G42" s="138"/>
      <c r="H42" s="138">
        <v>0</v>
      </c>
      <c r="I42" s="138"/>
      <c r="J42" s="138">
        <v>0</v>
      </c>
      <c r="K42" s="170"/>
      <c r="L42" s="81">
        <f t="shared" si="4"/>
        <v>0</v>
      </c>
      <c r="O42" s="210" t="s">
        <v>55</v>
      </c>
      <c r="P42" s="150"/>
      <c r="Q42" s="138">
        <v>0</v>
      </c>
      <c r="R42" s="138"/>
      <c r="S42" s="138">
        <v>0</v>
      </c>
      <c r="T42" s="138"/>
      <c r="U42" s="138">
        <v>0</v>
      </c>
      <c r="V42" s="138"/>
      <c r="W42" s="138">
        <v>0</v>
      </c>
      <c r="X42" s="138"/>
      <c r="Y42" s="81">
        <f t="shared" si="5"/>
        <v>0</v>
      </c>
    </row>
    <row r="43" spans="2:25" x14ac:dyDescent="0.3">
      <c r="B43" s="210" t="s">
        <v>57</v>
      </c>
      <c r="C43" s="150"/>
      <c r="D43" s="138">
        <v>6.2958E-2</v>
      </c>
      <c r="E43" s="138"/>
      <c r="F43" s="138">
        <v>6.0124913671082213E-2</v>
      </c>
      <c r="G43" s="138"/>
      <c r="H43" s="138">
        <v>6.0124913671082213E-2</v>
      </c>
      <c r="I43" s="138"/>
      <c r="J43" s="138">
        <v>60.124913671082211</v>
      </c>
      <c r="K43" s="170"/>
      <c r="L43" s="81">
        <f t="shared" si="4"/>
        <v>7.2149896405298639</v>
      </c>
      <c r="O43" s="210" t="s">
        <v>57</v>
      </c>
      <c r="P43" s="150"/>
      <c r="Q43" s="138">
        <v>0.15739500000000001</v>
      </c>
      <c r="R43" s="138"/>
      <c r="S43" s="138">
        <v>0.15031372062152021</v>
      </c>
      <c r="T43" s="138"/>
      <c r="U43" s="138">
        <v>0.15031372062152021</v>
      </c>
      <c r="V43" s="138"/>
      <c r="W43" s="138">
        <v>150.31372062152022</v>
      </c>
      <c r="X43" s="138"/>
      <c r="Y43" s="81">
        <f t="shared" si="5"/>
        <v>75.156860310760109</v>
      </c>
    </row>
    <row r="44" spans="2:25" x14ac:dyDescent="0.3">
      <c r="B44" s="210" t="s">
        <v>58</v>
      </c>
      <c r="C44" s="150"/>
      <c r="D44" s="138">
        <v>12.654</v>
      </c>
      <c r="E44" s="138"/>
      <c r="F44" s="138">
        <v>12.084574757677728</v>
      </c>
      <c r="G44" s="138"/>
      <c r="H44" s="138">
        <v>12.084574757677728</v>
      </c>
      <c r="I44" s="138"/>
      <c r="J44" s="138">
        <v>12084.574757677728</v>
      </c>
      <c r="K44" s="170"/>
      <c r="L44" s="81">
        <f t="shared" si="4"/>
        <v>1450.1489709213274</v>
      </c>
      <c r="O44" s="210" t="s">
        <v>58</v>
      </c>
      <c r="P44" s="150"/>
      <c r="Q44" s="138">
        <v>31.635000000000002</v>
      </c>
      <c r="R44" s="138"/>
      <c r="S44" s="138">
        <v>30.211725606669788</v>
      </c>
      <c r="T44" s="138"/>
      <c r="U44" s="138">
        <v>30.211725606669788</v>
      </c>
      <c r="V44" s="138"/>
      <c r="W44" s="138">
        <v>30211.725606669788</v>
      </c>
      <c r="X44" s="138"/>
      <c r="Y44" s="81">
        <f t="shared" si="5"/>
        <v>15105.862803334894</v>
      </c>
    </row>
    <row r="45" spans="2:25" x14ac:dyDescent="0.3">
      <c r="B45" s="210" t="s">
        <v>59</v>
      </c>
      <c r="C45" s="150"/>
      <c r="D45" s="138">
        <v>8.3320000000000007</v>
      </c>
      <c r="E45" s="138"/>
      <c r="F45" s="138">
        <v>7.9570631326830119</v>
      </c>
      <c r="G45" s="138"/>
      <c r="H45" s="138">
        <v>7.9570631326830119</v>
      </c>
      <c r="I45" s="138"/>
      <c r="J45" s="138">
        <v>7957.0631326830116</v>
      </c>
      <c r="K45" s="170"/>
      <c r="L45" s="81">
        <f t="shared" si="4"/>
        <v>954.84757592196127</v>
      </c>
      <c r="O45" s="210" t="s">
        <v>59</v>
      </c>
      <c r="P45" s="150"/>
      <c r="Q45" s="138">
        <v>20.83</v>
      </c>
      <c r="R45" s="138"/>
      <c r="S45" s="138">
        <v>19.892847933836943</v>
      </c>
      <c r="T45" s="138"/>
      <c r="U45" s="138">
        <v>19.892847933836943</v>
      </c>
      <c r="V45" s="138"/>
      <c r="W45" s="138">
        <v>19892.847933836943</v>
      </c>
      <c r="X45" s="138"/>
      <c r="Y45" s="81">
        <f t="shared" si="5"/>
        <v>9946.4239669184717</v>
      </c>
    </row>
    <row r="46" spans="2:25" x14ac:dyDescent="0.3">
      <c r="B46" s="210" t="s">
        <v>60</v>
      </c>
      <c r="C46" s="150"/>
      <c r="D46" s="138">
        <v>20.986000000000001</v>
      </c>
      <c r="E46" s="138"/>
      <c r="F46" s="138">
        <v>20.041637890360736</v>
      </c>
      <c r="G46" s="138"/>
      <c r="H46" s="138">
        <v>20.041637890360736</v>
      </c>
      <c r="I46" s="138"/>
      <c r="J46" s="138">
        <v>20041.637890360736</v>
      </c>
      <c r="K46" s="170"/>
      <c r="L46" s="81">
        <f t="shared" si="4"/>
        <v>2404.9965468432883</v>
      </c>
      <c r="O46" s="210" t="s">
        <v>60</v>
      </c>
      <c r="P46" s="150"/>
      <c r="Q46" s="138">
        <v>52.465000000000003</v>
      </c>
      <c r="R46" s="138"/>
      <c r="S46" s="138">
        <v>50.104573540506728</v>
      </c>
      <c r="T46" s="138"/>
      <c r="U46" s="138">
        <v>50.104573540506728</v>
      </c>
      <c r="V46" s="138"/>
      <c r="W46" s="138">
        <v>50104.573540506724</v>
      </c>
      <c r="X46" s="138"/>
      <c r="Y46" s="81">
        <f t="shared" si="5"/>
        <v>25052.286770253362</v>
      </c>
    </row>
    <row r="47" spans="2:25" ht="15" thickBot="1" x14ac:dyDescent="0.35">
      <c r="B47" s="217" t="s">
        <v>61</v>
      </c>
      <c r="C47" s="218"/>
      <c r="D47" s="219">
        <v>104.71200065985357</v>
      </c>
      <c r="E47" s="219"/>
      <c r="F47" s="211">
        <v>100.00000000000001</v>
      </c>
      <c r="G47" s="211"/>
      <c r="H47" s="211">
        <v>100.00000000000001</v>
      </c>
      <c r="I47" s="211"/>
      <c r="J47" s="211">
        <v>100000.00000000001</v>
      </c>
      <c r="K47" s="183"/>
      <c r="L47" s="84">
        <f>H47/$H$47*$L$50*1000</f>
        <v>12000</v>
      </c>
      <c r="O47" s="217" t="s">
        <v>61</v>
      </c>
      <c r="P47" s="218"/>
      <c r="Q47" s="211">
        <v>104.711</v>
      </c>
      <c r="R47" s="211"/>
      <c r="S47" s="211">
        <v>100</v>
      </c>
      <c r="T47" s="211"/>
      <c r="U47" s="211">
        <v>100</v>
      </c>
      <c r="V47" s="211"/>
      <c r="W47" s="211">
        <v>99999.999999999985</v>
      </c>
      <c r="X47" s="211"/>
      <c r="Y47" s="84">
        <f t="shared" si="5"/>
        <v>50000</v>
      </c>
    </row>
    <row r="49" spans="2:25" ht="15" thickBot="1" x14ac:dyDescent="0.35">
      <c r="B49" s="69" t="s">
        <v>72</v>
      </c>
      <c r="F49">
        <v>0.94163037071836897</v>
      </c>
      <c r="O49" s="69" t="s">
        <v>72</v>
      </c>
      <c r="S49">
        <v>2.3540984232793116</v>
      </c>
    </row>
    <row r="50" spans="2:25" ht="15" thickBot="1" x14ac:dyDescent="0.35">
      <c r="J50" s="179" t="s">
        <v>221</v>
      </c>
      <c r="K50" s="180"/>
      <c r="L50" s="80">
        <v>12</v>
      </c>
      <c r="W50" s="179" t="s">
        <v>221</v>
      </c>
      <c r="X50" s="180"/>
      <c r="Y50" s="80">
        <v>50</v>
      </c>
    </row>
    <row r="53" spans="2:25" ht="15" thickBot="1" x14ac:dyDescent="0.35"/>
    <row r="54" spans="2:25" x14ac:dyDescent="0.3">
      <c r="B54" s="206" t="s">
        <v>209</v>
      </c>
      <c r="C54" s="207"/>
      <c r="D54" s="212" t="s">
        <v>8</v>
      </c>
      <c r="E54" s="212"/>
      <c r="F54" s="212" t="s">
        <v>9</v>
      </c>
      <c r="G54" s="212"/>
      <c r="H54" s="214" t="s">
        <v>10</v>
      </c>
      <c r="I54" s="214"/>
      <c r="J54" s="214" t="s">
        <v>11</v>
      </c>
      <c r="K54" s="214"/>
      <c r="L54" s="181" t="s">
        <v>222</v>
      </c>
    </row>
    <row r="55" spans="2:25" x14ac:dyDescent="0.3">
      <c r="B55" s="208"/>
      <c r="C55" s="209"/>
      <c r="D55" s="213"/>
      <c r="E55" s="213"/>
      <c r="F55" s="213"/>
      <c r="G55" s="213"/>
      <c r="H55" s="132"/>
      <c r="I55" s="132"/>
      <c r="J55" s="132"/>
      <c r="K55" s="132"/>
      <c r="L55" s="182"/>
    </row>
    <row r="56" spans="2:25" x14ac:dyDescent="0.3">
      <c r="B56" s="210" t="s">
        <v>24</v>
      </c>
      <c r="C56" s="150"/>
      <c r="D56" s="138">
        <v>47.181021383405096</v>
      </c>
      <c r="E56" s="138"/>
      <c r="F56" s="138">
        <v>45.057893160372238</v>
      </c>
      <c r="G56" s="138"/>
      <c r="H56" s="138">
        <v>45.057893160372238</v>
      </c>
      <c r="I56" s="138"/>
      <c r="J56" s="138">
        <v>45057.893160372238</v>
      </c>
      <c r="K56" s="138"/>
      <c r="L56" s="82">
        <f t="shared" ref="L56:L71" si="6">H56/$H$71*$L$73*1000</f>
        <v>2703.4735896223337</v>
      </c>
    </row>
    <row r="57" spans="2:25" x14ac:dyDescent="0.3">
      <c r="B57" s="210" t="s">
        <v>29</v>
      </c>
      <c r="C57" s="150"/>
      <c r="D57" s="138">
        <v>18.239777711587298</v>
      </c>
      <c r="E57" s="138"/>
      <c r="F57" s="138">
        <v>17.418994572396134</v>
      </c>
      <c r="G57" s="138"/>
      <c r="H57" s="138">
        <v>17.418994572396134</v>
      </c>
      <c r="I57" s="138"/>
      <c r="J57" s="138">
        <v>17418.994572396135</v>
      </c>
      <c r="K57" s="138"/>
      <c r="L57" s="82">
        <f t="shared" si="6"/>
        <v>1045.1396743437679</v>
      </c>
    </row>
    <row r="58" spans="2:25" x14ac:dyDescent="0.3">
      <c r="B58" s="210" t="s">
        <v>32</v>
      </c>
      <c r="C58" s="150"/>
      <c r="D58" s="138">
        <v>11.3871915949333</v>
      </c>
      <c r="E58" s="138"/>
      <c r="F58" s="138">
        <v>10.874772254541723</v>
      </c>
      <c r="G58" s="138"/>
      <c r="H58" s="138">
        <v>10.874772254541721</v>
      </c>
      <c r="I58" s="138"/>
      <c r="J58" s="138">
        <v>10874.772254541722</v>
      </c>
      <c r="K58" s="138"/>
      <c r="L58" s="82">
        <f t="shared" si="6"/>
        <v>652.4863352725032</v>
      </c>
    </row>
    <row r="59" spans="2:25" x14ac:dyDescent="0.3">
      <c r="B59" s="210" t="s">
        <v>33</v>
      </c>
      <c r="C59" s="150"/>
      <c r="D59" s="138">
        <v>12</v>
      </c>
      <c r="E59" s="138"/>
      <c r="F59" s="138">
        <v>11.460004511785423</v>
      </c>
      <c r="G59" s="138"/>
      <c r="H59" s="138">
        <v>11.460004511785423</v>
      </c>
      <c r="I59" s="138"/>
      <c r="J59" s="138">
        <v>11460.004511785422</v>
      </c>
      <c r="K59" s="138"/>
      <c r="L59" s="82">
        <f t="shared" si="6"/>
        <v>687.60027070712522</v>
      </c>
    </row>
    <row r="60" spans="2:25" x14ac:dyDescent="0.3">
      <c r="B60" s="210" t="s">
        <v>35</v>
      </c>
      <c r="C60" s="150"/>
      <c r="D60" s="138">
        <v>8</v>
      </c>
      <c r="E60" s="138"/>
      <c r="F60" s="138">
        <v>7.6400030078569481</v>
      </c>
      <c r="G60" s="138"/>
      <c r="H60" s="138">
        <v>7.6400030078569481</v>
      </c>
      <c r="I60" s="138"/>
      <c r="J60" s="138">
        <v>7640.003007856948</v>
      </c>
      <c r="K60" s="138"/>
      <c r="L60" s="82">
        <f t="shared" si="6"/>
        <v>458.40018047141677</v>
      </c>
    </row>
    <row r="61" spans="2:25" x14ac:dyDescent="0.3">
      <c r="B61" s="210" t="s">
        <v>38</v>
      </c>
      <c r="C61" s="150"/>
      <c r="D61" s="138">
        <v>3.1920099699278901</v>
      </c>
      <c r="E61" s="138"/>
      <c r="F61" s="138">
        <v>3.0483707214198055</v>
      </c>
      <c r="G61" s="138"/>
      <c r="H61" s="138">
        <v>3.0483707214198059</v>
      </c>
      <c r="I61" s="138"/>
      <c r="J61" s="138">
        <v>3048.3707214198057</v>
      </c>
      <c r="K61" s="138"/>
      <c r="L61" s="82">
        <f t="shared" si="6"/>
        <v>182.90224328518835</v>
      </c>
    </row>
    <row r="62" spans="2:25" x14ac:dyDescent="0.3">
      <c r="B62" s="210" t="s">
        <v>42</v>
      </c>
      <c r="C62" s="150"/>
      <c r="D62" s="138">
        <v>4.7119999999999997</v>
      </c>
      <c r="E62" s="138"/>
      <c r="F62" s="138">
        <v>4.499961771627742</v>
      </c>
      <c r="G62" s="138"/>
      <c r="H62" s="138">
        <v>4.499961771627742</v>
      </c>
      <c r="I62" s="138"/>
      <c r="J62" s="138">
        <v>4499.9617716277417</v>
      </c>
      <c r="K62" s="138"/>
      <c r="L62" s="82">
        <f t="shared" si="6"/>
        <v>269.99770629766448</v>
      </c>
    </row>
    <row r="63" spans="2:25" x14ac:dyDescent="0.3">
      <c r="B63" s="210" t="s">
        <v>46</v>
      </c>
      <c r="C63" s="150"/>
      <c r="D63" s="138">
        <v>0.65400000000000003</v>
      </c>
      <c r="E63" s="138"/>
      <c r="F63" s="138">
        <v>0.62457024589230559</v>
      </c>
      <c r="G63" s="138"/>
      <c r="H63" s="138">
        <v>0.62457024589230559</v>
      </c>
      <c r="I63" s="138"/>
      <c r="J63" s="138">
        <v>624.57024589230559</v>
      </c>
      <c r="K63" s="138"/>
      <c r="L63" s="82">
        <f t="shared" si="6"/>
        <v>37.474214753538327</v>
      </c>
    </row>
    <row r="64" spans="2:25" x14ac:dyDescent="0.3">
      <c r="B64" s="210" t="s">
        <v>49</v>
      </c>
      <c r="C64" s="150"/>
      <c r="D64" s="138">
        <v>0.33200000000000002</v>
      </c>
      <c r="E64" s="138"/>
      <c r="F64" s="138">
        <v>0.31706012482606338</v>
      </c>
      <c r="G64" s="138"/>
      <c r="H64" s="138">
        <v>0.31706012482606338</v>
      </c>
      <c r="I64" s="138"/>
      <c r="J64" s="138">
        <v>317.06012482606337</v>
      </c>
      <c r="K64" s="138"/>
      <c r="L64" s="82">
        <f t="shared" si="6"/>
        <v>19.023607489563801</v>
      </c>
    </row>
    <row r="65" spans="2:12" x14ac:dyDescent="0.3">
      <c r="B65" s="210" t="s">
        <v>53</v>
      </c>
      <c r="C65" s="150"/>
      <c r="D65" s="138">
        <v>3.6630419999999999</v>
      </c>
      <c r="E65" s="138"/>
      <c r="F65" s="138">
        <v>3.4982064872382912</v>
      </c>
      <c r="G65" s="138"/>
      <c r="H65" s="138">
        <v>3.4982064872382908</v>
      </c>
      <c r="I65" s="138"/>
      <c r="J65" s="138">
        <v>3498.2064872382907</v>
      </c>
      <c r="K65" s="138"/>
      <c r="L65" s="82">
        <f t="shared" si="6"/>
        <v>209.89238923429744</v>
      </c>
    </row>
    <row r="66" spans="2:12" x14ac:dyDescent="0.3">
      <c r="B66" s="210" t="s">
        <v>55</v>
      </c>
      <c r="C66" s="150"/>
      <c r="D66" s="138">
        <v>0</v>
      </c>
      <c r="E66" s="138"/>
      <c r="F66" s="138">
        <v>0</v>
      </c>
      <c r="G66" s="138"/>
      <c r="H66" s="138">
        <v>0</v>
      </c>
      <c r="I66" s="138"/>
      <c r="J66" s="138">
        <v>0</v>
      </c>
      <c r="K66" s="138"/>
      <c r="L66" s="82">
        <f t="shared" si="6"/>
        <v>0</v>
      </c>
    </row>
    <row r="67" spans="2:12" x14ac:dyDescent="0.3">
      <c r="B67" s="210" t="s">
        <v>57</v>
      </c>
      <c r="C67" s="150"/>
      <c r="D67" s="138">
        <v>6.2958E-2</v>
      </c>
      <c r="E67" s="138"/>
      <c r="F67" s="138">
        <v>6.0124913671082213E-2</v>
      </c>
      <c r="G67" s="138"/>
      <c r="H67" s="138">
        <v>6.0124913671082213E-2</v>
      </c>
      <c r="I67" s="138"/>
      <c r="J67" s="138">
        <v>60.124913671082211</v>
      </c>
      <c r="K67" s="138"/>
      <c r="L67" s="82">
        <f t="shared" si="6"/>
        <v>3.607494820264932</v>
      </c>
    </row>
    <row r="68" spans="2:12" x14ac:dyDescent="0.3">
      <c r="B68" s="210" t="s">
        <v>58</v>
      </c>
      <c r="C68" s="150"/>
      <c r="D68" s="138">
        <v>12.654</v>
      </c>
      <c r="E68" s="138"/>
      <c r="F68" s="138">
        <v>12.084574757677728</v>
      </c>
      <c r="G68" s="138"/>
      <c r="H68" s="138">
        <v>12.084574757677728</v>
      </c>
      <c r="I68" s="138"/>
      <c r="J68" s="138">
        <v>12084.574757677728</v>
      </c>
      <c r="K68" s="138"/>
      <c r="L68" s="82">
        <f t="shared" si="6"/>
        <v>725.07448546066371</v>
      </c>
    </row>
    <row r="69" spans="2:12" x14ac:dyDescent="0.3">
      <c r="B69" s="210" t="s">
        <v>59</v>
      </c>
      <c r="C69" s="150"/>
      <c r="D69" s="138">
        <v>8.3320000000000007</v>
      </c>
      <c r="E69" s="138"/>
      <c r="F69" s="138">
        <v>7.9570631326830119</v>
      </c>
      <c r="G69" s="138"/>
      <c r="H69" s="138">
        <v>7.9570631326830119</v>
      </c>
      <c r="I69" s="138"/>
      <c r="J69" s="138">
        <v>7957.0631326830116</v>
      </c>
      <c r="K69" s="138"/>
      <c r="L69" s="82">
        <f t="shared" si="6"/>
        <v>477.42378796098063</v>
      </c>
    </row>
    <row r="70" spans="2:12" x14ac:dyDescent="0.3">
      <c r="B70" s="210" t="s">
        <v>60</v>
      </c>
      <c r="C70" s="150"/>
      <c r="D70" s="138">
        <v>20.986000000000001</v>
      </c>
      <c r="E70" s="138"/>
      <c r="F70" s="138">
        <v>20.041637890360736</v>
      </c>
      <c r="G70" s="138"/>
      <c r="H70" s="138">
        <v>20.041637890360736</v>
      </c>
      <c r="I70" s="138"/>
      <c r="J70" s="138">
        <v>20041.637890360736</v>
      </c>
      <c r="K70" s="138"/>
      <c r="L70" s="82">
        <f t="shared" si="6"/>
        <v>1202.4982734216442</v>
      </c>
    </row>
    <row r="71" spans="2:12" ht="15" thickBot="1" x14ac:dyDescent="0.35">
      <c r="B71" s="217" t="s">
        <v>61</v>
      </c>
      <c r="C71" s="218"/>
      <c r="D71" s="219">
        <v>104.71200065985357</v>
      </c>
      <c r="E71" s="219"/>
      <c r="F71" s="211">
        <v>100.00000000000001</v>
      </c>
      <c r="G71" s="211"/>
      <c r="H71" s="211">
        <v>100.00000000000001</v>
      </c>
      <c r="I71" s="211"/>
      <c r="J71" s="211">
        <v>100000.00000000001</v>
      </c>
      <c r="K71" s="211"/>
      <c r="L71" s="83">
        <f t="shared" si="6"/>
        <v>6000</v>
      </c>
    </row>
    <row r="72" spans="2:12" ht="15" thickBot="1" x14ac:dyDescent="0.35"/>
    <row r="73" spans="2:12" ht="15" thickBot="1" x14ac:dyDescent="0.35">
      <c r="B73" s="69" t="s">
        <v>72</v>
      </c>
      <c r="F73">
        <v>0.94163037071836897</v>
      </c>
      <c r="J73" s="179" t="s">
        <v>221</v>
      </c>
      <c r="K73" s="180"/>
      <c r="L73" s="80">
        <v>6</v>
      </c>
    </row>
    <row r="82" spans="16:25" x14ac:dyDescent="0.3">
      <c r="P82" s="25"/>
      <c r="Q82" s="25"/>
      <c r="R82" s="71"/>
      <c r="S82" s="71"/>
      <c r="T82" s="71"/>
      <c r="U82" s="71"/>
      <c r="V82" s="25"/>
      <c r="W82" s="25"/>
      <c r="X82" s="25"/>
      <c r="Y82" s="25"/>
    </row>
    <row r="83" spans="16:25" x14ac:dyDescent="0.3">
      <c r="P83" s="25"/>
      <c r="Q83" s="25"/>
      <c r="R83" s="71"/>
      <c r="S83" s="71"/>
      <c r="T83" s="71"/>
      <c r="U83" s="71"/>
      <c r="V83" s="25"/>
      <c r="W83" s="25"/>
      <c r="X83" s="25"/>
      <c r="Y83" s="25"/>
    </row>
    <row r="84" spans="16:25" x14ac:dyDescent="0.3">
      <c r="P84" s="70"/>
      <c r="Q84" s="70"/>
      <c r="R84" s="72"/>
      <c r="S84" s="72"/>
      <c r="T84" s="72"/>
      <c r="U84" s="72"/>
      <c r="V84" s="72"/>
      <c r="W84" s="72"/>
      <c r="X84" s="72"/>
      <c r="Y84" s="72"/>
    </row>
    <row r="85" spans="16:25" x14ac:dyDescent="0.3">
      <c r="P85" s="70"/>
      <c r="Q85" s="70"/>
      <c r="R85" s="72"/>
      <c r="S85" s="72"/>
      <c r="T85" s="72"/>
      <c r="U85" s="72"/>
      <c r="V85" s="72"/>
      <c r="W85" s="72"/>
      <c r="X85" s="72"/>
      <c r="Y85" s="72"/>
    </row>
    <row r="86" spans="16:25" x14ac:dyDescent="0.3">
      <c r="P86" s="70"/>
      <c r="Q86" s="70"/>
      <c r="R86" s="72"/>
      <c r="S86" s="72"/>
      <c r="T86" s="72"/>
      <c r="U86" s="72"/>
      <c r="V86" s="72"/>
      <c r="W86" s="72"/>
      <c r="X86" s="72"/>
      <c r="Y86" s="72"/>
    </row>
    <row r="87" spans="16:25" x14ac:dyDescent="0.3">
      <c r="P87" s="70"/>
      <c r="Q87" s="70"/>
      <c r="R87" s="72"/>
      <c r="S87" s="72"/>
      <c r="T87" s="72"/>
      <c r="U87" s="72"/>
      <c r="V87" s="72"/>
      <c r="W87" s="72"/>
      <c r="X87" s="72"/>
      <c r="Y87" s="72"/>
    </row>
    <row r="88" spans="16:25" x14ac:dyDescent="0.3">
      <c r="P88" s="70"/>
      <c r="Q88" s="70"/>
      <c r="R88" s="72"/>
      <c r="S88" s="72"/>
      <c r="T88" s="72"/>
      <c r="U88" s="72"/>
      <c r="V88" s="72"/>
      <c r="W88" s="72"/>
      <c r="X88" s="72"/>
      <c r="Y88" s="72"/>
    </row>
    <row r="89" spans="16:25" x14ac:dyDescent="0.3">
      <c r="P89" s="70"/>
      <c r="Q89" s="70"/>
      <c r="R89" s="72"/>
      <c r="S89" s="72"/>
      <c r="T89" s="72"/>
      <c r="U89" s="72"/>
      <c r="V89" s="72"/>
      <c r="W89" s="72"/>
      <c r="X89" s="72"/>
      <c r="Y89" s="72"/>
    </row>
    <row r="90" spans="16:25" x14ac:dyDescent="0.3">
      <c r="P90" s="70"/>
      <c r="Q90" s="70"/>
      <c r="R90" s="72"/>
      <c r="S90" s="72"/>
      <c r="T90" s="72"/>
      <c r="U90" s="72"/>
      <c r="V90" s="72"/>
      <c r="W90" s="72"/>
      <c r="X90" s="72"/>
      <c r="Y90" s="72"/>
    </row>
    <row r="91" spans="16:25" x14ac:dyDescent="0.3">
      <c r="P91" s="70"/>
      <c r="Q91" s="70"/>
      <c r="R91" s="72"/>
      <c r="S91" s="72"/>
      <c r="T91" s="72"/>
      <c r="U91" s="72"/>
      <c r="V91" s="72"/>
      <c r="W91" s="72"/>
      <c r="X91" s="72"/>
      <c r="Y91" s="72"/>
    </row>
    <row r="92" spans="16:25" x14ac:dyDescent="0.3">
      <c r="P92" s="70"/>
      <c r="Q92" s="70"/>
      <c r="R92" s="72"/>
      <c r="S92" s="72"/>
      <c r="T92" s="72"/>
      <c r="U92" s="72"/>
      <c r="V92" s="72"/>
      <c r="W92" s="72"/>
      <c r="X92" s="72"/>
      <c r="Y92" s="72"/>
    </row>
    <row r="93" spans="16:25" x14ac:dyDescent="0.3">
      <c r="P93" s="70"/>
      <c r="Q93" s="70"/>
      <c r="R93" s="72"/>
      <c r="S93" s="72"/>
      <c r="T93" s="72"/>
      <c r="U93" s="72"/>
      <c r="V93" s="72"/>
      <c r="W93" s="72"/>
      <c r="X93" s="72"/>
      <c r="Y93" s="72"/>
    </row>
    <row r="94" spans="16:25" x14ac:dyDescent="0.3">
      <c r="P94" s="70"/>
      <c r="Q94" s="70"/>
      <c r="R94" s="72"/>
      <c r="S94" s="72"/>
      <c r="T94" s="72"/>
      <c r="U94" s="72"/>
      <c r="V94" s="72"/>
      <c r="W94" s="72"/>
      <c r="X94" s="72"/>
      <c r="Y94" s="72"/>
    </row>
    <row r="95" spans="16:25" x14ac:dyDescent="0.3">
      <c r="P95" s="70"/>
      <c r="Q95" s="70"/>
      <c r="R95" s="72"/>
      <c r="S95" s="72"/>
      <c r="T95" s="72"/>
      <c r="U95" s="72"/>
      <c r="V95" s="72"/>
      <c r="W95" s="72"/>
      <c r="X95" s="72"/>
      <c r="Y95" s="72"/>
    </row>
    <row r="96" spans="16:25" x14ac:dyDescent="0.3">
      <c r="P96" s="70"/>
      <c r="Q96" s="70"/>
      <c r="R96" s="72"/>
      <c r="S96" s="72"/>
      <c r="T96" s="72"/>
      <c r="U96" s="72"/>
      <c r="V96" s="72"/>
      <c r="W96" s="72"/>
      <c r="X96" s="72"/>
      <c r="Y96" s="72"/>
    </row>
    <row r="97" spans="16:25" x14ac:dyDescent="0.3">
      <c r="P97" s="70"/>
      <c r="Q97" s="70"/>
      <c r="R97" s="72"/>
      <c r="S97" s="72"/>
      <c r="T97" s="72"/>
      <c r="U97" s="72"/>
      <c r="V97" s="72"/>
      <c r="W97" s="72"/>
      <c r="X97" s="72"/>
      <c r="Y97" s="72"/>
    </row>
    <row r="98" spans="16:25" x14ac:dyDescent="0.3">
      <c r="P98" s="70"/>
      <c r="Q98" s="70"/>
      <c r="R98" s="72"/>
      <c r="S98" s="72"/>
      <c r="T98" s="72"/>
      <c r="U98" s="72"/>
      <c r="V98" s="72"/>
      <c r="W98" s="72"/>
      <c r="X98" s="72"/>
      <c r="Y98" s="72"/>
    </row>
    <row r="99" spans="16:25" x14ac:dyDescent="0.3">
      <c r="P99" s="70"/>
      <c r="Q99" s="70"/>
      <c r="R99" s="72"/>
      <c r="S99" s="72"/>
      <c r="T99" s="72"/>
      <c r="U99" s="72"/>
      <c r="V99" s="72"/>
      <c r="W99" s="72"/>
      <c r="X99" s="72"/>
      <c r="Y99" s="72"/>
    </row>
  </sheetData>
  <mergeCells count="449">
    <mergeCell ref="L5:L6"/>
    <mergeCell ref="L30:L31"/>
    <mergeCell ref="AC15:AD15"/>
    <mergeCell ref="AC16:AD16"/>
    <mergeCell ref="AC5:AD5"/>
    <mergeCell ref="AC6:AD6"/>
    <mergeCell ref="AC7:AD7"/>
    <mergeCell ref="AC8:AD8"/>
    <mergeCell ref="AC9:AD9"/>
    <mergeCell ref="AC10:AD10"/>
    <mergeCell ref="AC11:AD11"/>
    <mergeCell ref="AC12:AD12"/>
    <mergeCell ref="AC13:AD13"/>
    <mergeCell ref="AC14:AD14"/>
    <mergeCell ref="W20:X20"/>
    <mergeCell ref="W21:X21"/>
    <mergeCell ref="W22:X22"/>
    <mergeCell ref="O30:P31"/>
    <mergeCell ref="Q30:R31"/>
    <mergeCell ref="S30:T31"/>
    <mergeCell ref="U30:V31"/>
    <mergeCell ref="W30:X31"/>
    <mergeCell ref="U20:V20"/>
    <mergeCell ref="U21:V21"/>
    <mergeCell ref="W44:X44"/>
    <mergeCell ref="W45:X45"/>
    <mergeCell ref="W46:X46"/>
    <mergeCell ref="W47:X47"/>
    <mergeCell ref="W32:X32"/>
    <mergeCell ref="W33:X33"/>
    <mergeCell ref="W34:X34"/>
    <mergeCell ref="W35:X35"/>
    <mergeCell ref="W36:X36"/>
    <mergeCell ref="W37:X37"/>
    <mergeCell ref="W41:X41"/>
    <mergeCell ref="U32:V32"/>
    <mergeCell ref="U33:V33"/>
    <mergeCell ref="U34:V34"/>
    <mergeCell ref="U35:V35"/>
    <mergeCell ref="U36:V36"/>
    <mergeCell ref="U37:V37"/>
    <mergeCell ref="U41:V41"/>
    <mergeCell ref="W42:X42"/>
    <mergeCell ref="W43:X43"/>
    <mergeCell ref="S47:T47"/>
    <mergeCell ref="Q44:R44"/>
    <mergeCell ref="Q45:R45"/>
    <mergeCell ref="Q46:R46"/>
    <mergeCell ref="Q47:R47"/>
    <mergeCell ref="U42:V42"/>
    <mergeCell ref="U43:V43"/>
    <mergeCell ref="U44:V44"/>
    <mergeCell ref="U45:V45"/>
    <mergeCell ref="U46:V46"/>
    <mergeCell ref="U47:V47"/>
    <mergeCell ref="S32:T32"/>
    <mergeCell ref="S33:T33"/>
    <mergeCell ref="S34:T34"/>
    <mergeCell ref="S35:T35"/>
    <mergeCell ref="S36:T36"/>
    <mergeCell ref="S37:T37"/>
    <mergeCell ref="O44:P44"/>
    <mergeCell ref="O45:P45"/>
    <mergeCell ref="O46:P46"/>
    <mergeCell ref="S41:T41"/>
    <mergeCell ref="S42:T42"/>
    <mergeCell ref="S43:T43"/>
    <mergeCell ref="S44:T44"/>
    <mergeCell ref="S45:T45"/>
    <mergeCell ref="S46:T46"/>
    <mergeCell ref="O47:P47"/>
    <mergeCell ref="Q32:R32"/>
    <mergeCell ref="Q33:R33"/>
    <mergeCell ref="Q34:R34"/>
    <mergeCell ref="Q35:R35"/>
    <mergeCell ref="Q36:R36"/>
    <mergeCell ref="Q37:R37"/>
    <mergeCell ref="O36:P36"/>
    <mergeCell ref="O37:P37"/>
    <mergeCell ref="O38:P38"/>
    <mergeCell ref="O39:P39"/>
    <mergeCell ref="O40:P40"/>
    <mergeCell ref="O41:P41"/>
    <mergeCell ref="Q41:R41"/>
    <mergeCell ref="O42:P42"/>
    <mergeCell ref="O43:P43"/>
    <mergeCell ref="Q42:R42"/>
    <mergeCell ref="Q43:R43"/>
    <mergeCell ref="U22:V22"/>
    <mergeCell ref="S20:T20"/>
    <mergeCell ref="S21:T21"/>
    <mergeCell ref="S22:T22"/>
    <mergeCell ref="W9:X9"/>
    <mergeCell ref="W10:X10"/>
    <mergeCell ref="W11:X11"/>
    <mergeCell ref="W12:X12"/>
    <mergeCell ref="W13:X13"/>
    <mergeCell ref="W14:X14"/>
    <mergeCell ref="U17:V17"/>
    <mergeCell ref="U18:V18"/>
    <mergeCell ref="U19:V19"/>
    <mergeCell ref="W16:X16"/>
    <mergeCell ref="W17:X17"/>
    <mergeCell ref="U13:V13"/>
    <mergeCell ref="U14:V14"/>
    <mergeCell ref="U15:V15"/>
    <mergeCell ref="U16:V16"/>
    <mergeCell ref="W18:X18"/>
    <mergeCell ref="W19:X19"/>
    <mergeCell ref="U7:V7"/>
    <mergeCell ref="U8:V8"/>
    <mergeCell ref="U9:V9"/>
    <mergeCell ref="U10:V10"/>
    <mergeCell ref="U11:V11"/>
    <mergeCell ref="S9:T9"/>
    <mergeCell ref="S10:T10"/>
    <mergeCell ref="S11:T11"/>
    <mergeCell ref="S12:T12"/>
    <mergeCell ref="U12:V12"/>
    <mergeCell ref="S7:T7"/>
    <mergeCell ref="S8:T8"/>
    <mergeCell ref="O12:P12"/>
    <mergeCell ref="S13:T13"/>
    <mergeCell ref="S14:T14"/>
    <mergeCell ref="Q17:R17"/>
    <mergeCell ref="Q18:R18"/>
    <mergeCell ref="Q19:R19"/>
    <mergeCell ref="Q20:R20"/>
    <mergeCell ref="Q21:R21"/>
    <mergeCell ref="Q22:R22"/>
    <mergeCell ref="O19:P19"/>
    <mergeCell ref="O20:P20"/>
    <mergeCell ref="O21:P21"/>
    <mergeCell ref="O22:P22"/>
    <mergeCell ref="O13:P13"/>
    <mergeCell ref="S15:T15"/>
    <mergeCell ref="S16:T16"/>
    <mergeCell ref="S17:T17"/>
    <mergeCell ref="Q13:R13"/>
    <mergeCell ref="Q14:R14"/>
    <mergeCell ref="Q15:R15"/>
    <mergeCell ref="Q16:R16"/>
    <mergeCell ref="S18:T18"/>
    <mergeCell ref="S19:T19"/>
    <mergeCell ref="O5:P6"/>
    <mergeCell ref="Q5:R6"/>
    <mergeCell ref="S5:T6"/>
    <mergeCell ref="U5:V6"/>
    <mergeCell ref="W5:X6"/>
    <mergeCell ref="O7:P7"/>
    <mergeCell ref="W38:X38"/>
    <mergeCell ref="W39:X39"/>
    <mergeCell ref="W40:X40"/>
    <mergeCell ref="U38:V38"/>
    <mergeCell ref="U39:V39"/>
    <mergeCell ref="U40:V40"/>
    <mergeCell ref="S38:T38"/>
    <mergeCell ref="S39:T39"/>
    <mergeCell ref="S40:T40"/>
    <mergeCell ref="Q38:R38"/>
    <mergeCell ref="Q39:R39"/>
    <mergeCell ref="Q40:R40"/>
    <mergeCell ref="O32:P32"/>
    <mergeCell ref="O33:P33"/>
    <mergeCell ref="O34:P34"/>
    <mergeCell ref="O35:P35"/>
    <mergeCell ref="O18:P18"/>
    <mergeCell ref="W15:X15"/>
    <mergeCell ref="B57:C57"/>
    <mergeCell ref="B58:C58"/>
    <mergeCell ref="B59:C59"/>
    <mergeCell ref="B60:C60"/>
    <mergeCell ref="B61:C61"/>
    <mergeCell ref="B62:C62"/>
    <mergeCell ref="J69:K69"/>
    <mergeCell ref="J70:K70"/>
    <mergeCell ref="J71:K71"/>
    <mergeCell ref="B69:C69"/>
    <mergeCell ref="B70:C70"/>
    <mergeCell ref="B71:C71"/>
    <mergeCell ref="B63:C63"/>
    <mergeCell ref="B64:C64"/>
    <mergeCell ref="B65:C65"/>
    <mergeCell ref="B66:C66"/>
    <mergeCell ref="B67:C67"/>
    <mergeCell ref="B68:C68"/>
    <mergeCell ref="J68:K68"/>
    <mergeCell ref="H69:I69"/>
    <mergeCell ref="H70:I70"/>
    <mergeCell ref="H71:I71"/>
    <mergeCell ref="H65:I65"/>
    <mergeCell ref="H66:I66"/>
    <mergeCell ref="F54:G55"/>
    <mergeCell ref="H54:I55"/>
    <mergeCell ref="J54:K55"/>
    <mergeCell ref="J63:K63"/>
    <mergeCell ref="J64:K64"/>
    <mergeCell ref="J65:K65"/>
    <mergeCell ref="J66:K66"/>
    <mergeCell ref="J67:K67"/>
    <mergeCell ref="W7:X7"/>
    <mergeCell ref="W8:X8"/>
    <mergeCell ref="O14:P14"/>
    <mergeCell ref="O15:P15"/>
    <mergeCell ref="O16:P16"/>
    <mergeCell ref="O17:P17"/>
    <mergeCell ref="Q7:R7"/>
    <mergeCell ref="Q8:R8"/>
    <mergeCell ref="Q9:R9"/>
    <mergeCell ref="Q10:R10"/>
    <mergeCell ref="Q11:R11"/>
    <mergeCell ref="Q12:R12"/>
    <mergeCell ref="O8:P8"/>
    <mergeCell ref="O9:P9"/>
    <mergeCell ref="O10:P10"/>
    <mergeCell ref="O11:P11"/>
    <mergeCell ref="J56:K56"/>
    <mergeCell ref="J57:K57"/>
    <mergeCell ref="J58:K58"/>
    <mergeCell ref="J59:K59"/>
    <mergeCell ref="J60:K60"/>
    <mergeCell ref="J61:K61"/>
    <mergeCell ref="J62:K62"/>
    <mergeCell ref="H63:I63"/>
    <mergeCell ref="H64:I64"/>
    <mergeCell ref="H67:I67"/>
    <mergeCell ref="H68:I68"/>
    <mergeCell ref="F71:G71"/>
    <mergeCell ref="H56:I56"/>
    <mergeCell ref="H57:I57"/>
    <mergeCell ref="H58:I58"/>
    <mergeCell ref="H59:I59"/>
    <mergeCell ref="H60:I60"/>
    <mergeCell ref="H61:I61"/>
    <mergeCell ref="H62:I62"/>
    <mergeCell ref="F63:G63"/>
    <mergeCell ref="F64:G64"/>
    <mergeCell ref="F65:G65"/>
    <mergeCell ref="F66:G66"/>
    <mergeCell ref="F67:G67"/>
    <mergeCell ref="F68:G68"/>
    <mergeCell ref="D69:E69"/>
    <mergeCell ref="D70:E70"/>
    <mergeCell ref="D71:E71"/>
    <mergeCell ref="F56:G56"/>
    <mergeCell ref="F57:G57"/>
    <mergeCell ref="F58:G58"/>
    <mergeCell ref="F59:G59"/>
    <mergeCell ref="F60:G60"/>
    <mergeCell ref="F61:G61"/>
    <mergeCell ref="F62:G62"/>
    <mergeCell ref="D63:E63"/>
    <mergeCell ref="D64:E64"/>
    <mergeCell ref="D65:E65"/>
    <mergeCell ref="D66:E66"/>
    <mergeCell ref="D67:E67"/>
    <mergeCell ref="D68:E68"/>
    <mergeCell ref="D57:E57"/>
    <mergeCell ref="D58:E58"/>
    <mergeCell ref="D59:E59"/>
    <mergeCell ref="D60:E60"/>
    <mergeCell ref="D61:E61"/>
    <mergeCell ref="D62:E62"/>
    <mergeCell ref="F69:G69"/>
    <mergeCell ref="F70:G70"/>
    <mergeCell ref="B46:C46"/>
    <mergeCell ref="B47:C47"/>
    <mergeCell ref="B54:C55"/>
    <mergeCell ref="D56:E56"/>
    <mergeCell ref="B56:C56"/>
    <mergeCell ref="B38:C38"/>
    <mergeCell ref="B39:C39"/>
    <mergeCell ref="B40:C40"/>
    <mergeCell ref="B41:C41"/>
    <mergeCell ref="B42:C42"/>
    <mergeCell ref="B43:C43"/>
    <mergeCell ref="D46:E46"/>
    <mergeCell ref="D47:E47"/>
    <mergeCell ref="D54:E55"/>
    <mergeCell ref="D45:E45"/>
    <mergeCell ref="B44:C44"/>
    <mergeCell ref="B45:C45"/>
    <mergeCell ref="J46:K46"/>
    <mergeCell ref="J47:K47"/>
    <mergeCell ref="D30:E31"/>
    <mergeCell ref="F30:G31"/>
    <mergeCell ref="H30:I31"/>
    <mergeCell ref="J30:K31"/>
    <mergeCell ref="J40:K40"/>
    <mergeCell ref="J41:K41"/>
    <mergeCell ref="J42:K42"/>
    <mergeCell ref="J43:K43"/>
    <mergeCell ref="J44:K44"/>
    <mergeCell ref="J45:K45"/>
    <mergeCell ref="H46:I46"/>
    <mergeCell ref="H47:I47"/>
    <mergeCell ref="J32:K32"/>
    <mergeCell ref="J33:K33"/>
    <mergeCell ref="J34:K34"/>
    <mergeCell ref="J35:K35"/>
    <mergeCell ref="J36:K36"/>
    <mergeCell ref="J37:K37"/>
    <mergeCell ref="J38:K38"/>
    <mergeCell ref="J39:K39"/>
    <mergeCell ref="H40:I40"/>
    <mergeCell ref="H41:I41"/>
    <mergeCell ref="H42:I42"/>
    <mergeCell ref="H43:I43"/>
    <mergeCell ref="H44:I44"/>
    <mergeCell ref="H45:I45"/>
    <mergeCell ref="F46:G46"/>
    <mergeCell ref="F47:G47"/>
    <mergeCell ref="H32:I32"/>
    <mergeCell ref="H33:I33"/>
    <mergeCell ref="H34:I34"/>
    <mergeCell ref="H35:I35"/>
    <mergeCell ref="H36:I36"/>
    <mergeCell ref="H37:I37"/>
    <mergeCell ref="H38:I38"/>
    <mergeCell ref="H39:I39"/>
    <mergeCell ref="F40:G40"/>
    <mergeCell ref="F41:G41"/>
    <mergeCell ref="F42:G42"/>
    <mergeCell ref="F43:G43"/>
    <mergeCell ref="F44:G44"/>
    <mergeCell ref="F45:G45"/>
    <mergeCell ref="F32:G32"/>
    <mergeCell ref="F33:G33"/>
    <mergeCell ref="F34:G34"/>
    <mergeCell ref="F35:G35"/>
    <mergeCell ref="F36:G36"/>
    <mergeCell ref="F37:G37"/>
    <mergeCell ref="F38:G38"/>
    <mergeCell ref="F39:G39"/>
    <mergeCell ref="D40:E40"/>
    <mergeCell ref="D41:E41"/>
    <mergeCell ref="D42:E42"/>
    <mergeCell ref="D43:E43"/>
    <mergeCell ref="D44:E44"/>
    <mergeCell ref="B30:C31"/>
    <mergeCell ref="D32:E32"/>
    <mergeCell ref="D33:E33"/>
    <mergeCell ref="D34:E34"/>
    <mergeCell ref="D35:E35"/>
    <mergeCell ref="D36:E36"/>
    <mergeCell ref="D37:E37"/>
    <mergeCell ref="D38:E38"/>
    <mergeCell ref="D39:E39"/>
    <mergeCell ref="B32:C32"/>
    <mergeCell ref="B33:C33"/>
    <mergeCell ref="B34:C34"/>
    <mergeCell ref="B35:C35"/>
    <mergeCell ref="B36:C36"/>
    <mergeCell ref="B37:C37"/>
    <mergeCell ref="B24:C24"/>
    <mergeCell ref="B19:C19"/>
    <mergeCell ref="B20:C20"/>
    <mergeCell ref="B21:C21"/>
    <mergeCell ref="B22:C22"/>
    <mergeCell ref="B23:C23"/>
    <mergeCell ref="B13:C13"/>
    <mergeCell ref="B14:C14"/>
    <mergeCell ref="B15:C15"/>
    <mergeCell ref="B16:C16"/>
    <mergeCell ref="B17:C17"/>
    <mergeCell ref="B18:C18"/>
    <mergeCell ref="B11:C11"/>
    <mergeCell ref="B12:C12"/>
    <mergeCell ref="J8:K8"/>
    <mergeCell ref="B5:C6"/>
    <mergeCell ref="D5:E6"/>
    <mergeCell ref="F5:G6"/>
    <mergeCell ref="H5:I6"/>
    <mergeCell ref="J5:K6"/>
    <mergeCell ref="D10:E10"/>
    <mergeCell ref="F10:G10"/>
    <mergeCell ref="H10:I10"/>
    <mergeCell ref="J10:K10"/>
    <mergeCell ref="D11:E11"/>
    <mergeCell ref="F11:G11"/>
    <mergeCell ref="H11:I11"/>
    <mergeCell ref="J11:K11"/>
    <mergeCell ref="D9:E9"/>
    <mergeCell ref="F9:G9"/>
    <mergeCell ref="H9:I9"/>
    <mergeCell ref="J9:K9"/>
    <mergeCell ref="B7:C7"/>
    <mergeCell ref="D7:E7"/>
    <mergeCell ref="F7:G7"/>
    <mergeCell ref="H7:I7"/>
    <mergeCell ref="F22:G22"/>
    <mergeCell ref="H22:I22"/>
    <mergeCell ref="J22:K22"/>
    <mergeCell ref="D20:E20"/>
    <mergeCell ref="F20:G20"/>
    <mergeCell ref="H20:I20"/>
    <mergeCell ref="J20:K20"/>
    <mergeCell ref="D21:E21"/>
    <mergeCell ref="F21:G21"/>
    <mergeCell ref="H21:I21"/>
    <mergeCell ref="J21:K21"/>
    <mergeCell ref="B8:C8"/>
    <mergeCell ref="B9:C9"/>
    <mergeCell ref="B10:C10"/>
    <mergeCell ref="J25:K25"/>
    <mergeCell ref="W25:X25"/>
    <mergeCell ref="W50:X50"/>
    <mergeCell ref="J73:K73"/>
    <mergeCell ref="J50:K50"/>
    <mergeCell ref="L54:L55"/>
    <mergeCell ref="D14:E14"/>
    <mergeCell ref="F14:G14"/>
    <mergeCell ref="H14:I14"/>
    <mergeCell ref="J14:K14"/>
    <mergeCell ref="D15:E15"/>
    <mergeCell ref="F15:G15"/>
    <mergeCell ref="H15:I15"/>
    <mergeCell ref="J15:K15"/>
    <mergeCell ref="D12:E12"/>
    <mergeCell ref="F12:G12"/>
    <mergeCell ref="H12:I12"/>
    <mergeCell ref="J12:K12"/>
    <mergeCell ref="D13:E13"/>
    <mergeCell ref="F13:G13"/>
    <mergeCell ref="H13:I13"/>
    <mergeCell ref="Y5:Y6"/>
    <mergeCell ref="Y30:Y31"/>
    <mergeCell ref="D8:E8"/>
    <mergeCell ref="F8:G8"/>
    <mergeCell ref="H8:I8"/>
    <mergeCell ref="D18:E18"/>
    <mergeCell ref="F18:G18"/>
    <mergeCell ref="H18:I18"/>
    <mergeCell ref="J18:K18"/>
    <mergeCell ref="D19:E19"/>
    <mergeCell ref="F19:G19"/>
    <mergeCell ref="H19:I19"/>
    <mergeCell ref="J19:K19"/>
    <mergeCell ref="D16:E16"/>
    <mergeCell ref="F16:G16"/>
    <mergeCell ref="H16:I16"/>
    <mergeCell ref="J16:K16"/>
    <mergeCell ref="D17:E17"/>
    <mergeCell ref="J7:K7"/>
    <mergeCell ref="J13:K13"/>
    <mergeCell ref="F17:G17"/>
    <mergeCell ref="H17:I17"/>
    <mergeCell ref="J17:K17"/>
    <mergeCell ref="D22:E22"/>
  </mergeCells>
  <pageMargins left="0.7" right="0.7" top="0.75" bottom="0.75" header="0.3" footer="0.3"/>
  <pageSetup paperSize="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8FD4B-53CF-42DC-A6CB-6ECE12FF08D4}">
  <dimension ref="F4:K20"/>
  <sheetViews>
    <sheetView showGridLines="0" tabSelected="1" workbookViewId="0">
      <selection activeCell="F4" sqref="F4:K20"/>
    </sheetView>
  </sheetViews>
  <sheetFormatPr defaultRowHeight="14.4" x14ac:dyDescent="0.3"/>
  <cols>
    <col min="6" max="6" width="15.33203125" bestFit="1" customWidth="1"/>
    <col min="7" max="11" width="10.77734375" customWidth="1"/>
  </cols>
  <sheetData>
    <row r="4" spans="6:11" x14ac:dyDescent="0.3">
      <c r="F4" s="232" t="s">
        <v>234</v>
      </c>
      <c r="G4" s="234" t="s">
        <v>235</v>
      </c>
      <c r="H4" s="104" t="s">
        <v>236</v>
      </c>
      <c r="I4" s="104" t="s">
        <v>237</v>
      </c>
      <c r="J4" s="235" t="s">
        <v>238</v>
      </c>
      <c r="K4" s="104" t="s">
        <v>239</v>
      </c>
    </row>
    <row r="5" spans="6:11" x14ac:dyDescent="0.3">
      <c r="F5" s="233"/>
      <c r="G5" s="235" t="s">
        <v>229</v>
      </c>
      <c r="H5" s="104" t="s">
        <v>229</v>
      </c>
      <c r="I5" s="104" t="s">
        <v>229</v>
      </c>
      <c r="J5" s="235" t="s">
        <v>229</v>
      </c>
      <c r="K5" s="104" t="s">
        <v>229</v>
      </c>
    </row>
    <row r="6" spans="6:11" x14ac:dyDescent="0.3">
      <c r="F6" s="102" t="s">
        <v>24</v>
      </c>
      <c r="G6" s="236">
        <v>44.822037266318922</v>
      </c>
      <c r="H6" s="40">
        <v>45.057893160372238</v>
      </c>
      <c r="I6" s="40">
        <v>45.057893160372238</v>
      </c>
      <c r="J6" s="236">
        <v>26.248788736676108</v>
      </c>
      <c r="K6" s="40">
        <v>26.386912549779872</v>
      </c>
    </row>
    <row r="7" spans="6:11" x14ac:dyDescent="0.3">
      <c r="F7" s="102" t="s">
        <v>29</v>
      </c>
      <c r="G7" s="236">
        <v>17.327814709108704</v>
      </c>
      <c r="H7" s="40">
        <v>17.418994572396134</v>
      </c>
      <c r="I7" s="40">
        <v>17.418994572396134</v>
      </c>
      <c r="J7" s="236">
        <v>9.805057855636413</v>
      </c>
      <c r="K7" s="40">
        <v>9.856653073698082</v>
      </c>
    </row>
    <row r="8" spans="6:11" x14ac:dyDescent="0.3">
      <c r="F8" s="102" t="s">
        <v>32</v>
      </c>
      <c r="G8" s="236">
        <v>10.817848174146039</v>
      </c>
      <c r="H8" s="40">
        <v>10.874772254541723</v>
      </c>
      <c r="I8" s="40">
        <v>10.874772254541723</v>
      </c>
      <c r="J8" s="236">
        <v>10.779768577454353</v>
      </c>
      <c r="K8" s="40">
        <v>10.83649282310359</v>
      </c>
    </row>
    <row r="9" spans="6:11" x14ac:dyDescent="0.3">
      <c r="F9" s="102" t="s">
        <v>33</v>
      </c>
      <c r="G9" s="236">
        <v>11.400017028563296</v>
      </c>
      <c r="H9" s="40">
        <v>11.460004511785423</v>
      </c>
      <c r="I9" s="40">
        <v>11.460004511785423</v>
      </c>
      <c r="J9" s="236">
        <v>28.500313503448542</v>
      </c>
      <c r="K9" s="40">
        <v>28.650285070336452</v>
      </c>
    </row>
    <row r="10" spans="6:11" x14ac:dyDescent="0.3">
      <c r="F10" s="102" t="s">
        <v>35</v>
      </c>
      <c r="G10" s="236">
        <v>7.6000113523755299</v>
      </c>
      <c r="H10" s="40">
        <v>7.6400030078569481</v>
      </c>
      <c r="I10" s="40">
        <v>7.6400030078569481</v>
      </c>
      <c r="J10" s="236">
        <v>19.000209002299027</v>
      </c>
      <c r="K10" s="40">
        <v>19.100190046890965</v>
      </c>
    </row>
    <row r="11" spans="6:11" x14ac:dyDescent="0.3">
      <c r="F11" s="102" t="s">
        <v>38</v>
      </c>
      <c r="G11" s="236">
        <v>3.0324140010434797</v>
      </c>
      <c r="H11" s="40">
        <v>3.0483707214198055</v>
      </c>
      <c r="I11" s="40">
        <v>3.0483707214198055</v>
      </c>
      <c r="J11" s="236">
        <v>0.66595732553058085</v>
      </c>
      <c r="K11" s="40">
        <v>0.66946166114352834</v>
      </c>
    </row>
    <row r="12" spans="6:11" x14ac:dyDescent="0.3">
      <c r="F12" s="102" t="s">
        <v>42</v>
      </c>
      <c r="G12" s="236">
        <v>4.999857468444052</v>
      </c>
      <c r="H12" s="40">
        <v>4.499961771627742</v>
      </c>
      <c r="I12" s="40">
        <v>4.499961771627742</v>
      </c>
      <c r="J12" s="236">
        <v>4.9999049989549889</v>
      </c>
      <c r="K12" s="40">
        <v>4.5000047750475121</v>
      </c>
    </row>
    <row r="13" spans="6:11" x14ac:dyDescent="0.3">
      <c r="F13" s="102" t="s">
        <v>46</v>
      </c>
      <c r="G13" s="236">
        <v>0.62130092805669968</v>
      </c>
      <c r="H13" s="40">
        <v>0.62457024589230559</v>
      </c>
      <c r="I13" s="40">
        <v>0.62457024589230559</v>
      </c>
      <c r="J13" s="236">
        <v>1.5532670859379456</v>
      </c>
      <c r="K13" s="40">
        <v>1.5614405363333366</v>
      </c>
    </row>
    <row r="14" spans="6:11" x14ac:dyDescent="0.3">
      <c r="F14" s="102" t="s">
        <v>49</v>
      </c>
      <c r="G14" s="236">
        <v>0.31540047112358455</v>
      </c>
      <c r="H14" s="40">
        <v>0.31706012482606338</v>
      </c>
      <c r="I14" s="40">
        <v>0.31706012482606338</v>
      </c>
      <c r="J14" s="236">
        <v>0.78850867359540966</v>
      </c>
      <c r="K14" s="40">
        <v>0.79265788694597517</v>
      </c>
    </row>
    <row r="15" spans="6:11" x14ac:dyDescent="0.3">
      <c r="F15" s="102" t="s">
        <v>53</v>
      </c>
      <c r="G15" s="236">
        <v>3.5036451335047198</v>
      </c>
      <c r="H15" s="40">
        <v>3.4982064872382912</v>
      </c>
      <c r="I15" s="40">
        <v>3.4982064872382912</v>
      </c>
      <c r="J15" s="236">
        <v>2.0088968478653269</v>
      </c>
      <c r="K15" s="40">
        <v>1.9955926311466796</v>
      </c>
    </row>
    <row r="16" spans="6:11" x14ac:dyDescent="0.3">
      <c r="F16" s="102" t="s">
        <v>55</v>
      </c>
      <c r="G16" s="236">
        <v>0.49970074641869111</v>
      </c>
      <c r="H16" s="40">
        <v>0</v>
      </c>
      <c r="I16" s="40">
        <v>0</v>
      </c>
      <c r="J16" s="236">
        <v>0.49970549676046444</v>
      </c>
      <c r="K16" s="40">
        <v>0</v>
      </c>
    </row>
    <row r="17" spans="6:11" x14ac:dyDescent="0.3">
      <c r="F17" s="102" t="s">
        <v>57</v>
      </c>
      <c r="G17" s="236">
        <v>5.9810189340357325E-2</v>
      </c>
      <c r="H17" s="40">
        <v>6.0124913671082213E-2</v>
      </c>
      <c r="I17" s="40">
        <v>6.0124913671082213E-2</v>
      </c>
      <c r="J17" s="236">
        <v>0.14952689479584277</v>
      </c>
      <c r="K17" s="40">
        <v>0.15031372062152021</v>
      </c>
    </row>
    <row r="18" spans="6:11" x14ac:dyDescent="0.3">
      <c r="F18" s="102" t="s">
        <v>58</v>
      </c>
      <c r="G18" s="236">
        <v>12.021317956619995</v>
      </c>
      <c r="H18" s="40">
        <v>12.084574757677728</v>
      </c>
      <c r="I18" s="40">
        <v>12.084574757677728</v>
      </c>
      <c r="J18" s="236">
        <v>30.053580589386488</v>
      </c>
      <c r="K18" s="40">
        <v>30.211725606669788</v>
      </c>
    </row>
    <row r="19" spans="6:11" x14ac:dyDescent="0.3">
      <c r="F19" s="102" t="s">
        <v>59</v>
      </c>
      <c r="G19" s="236">
        <v>7.9154118234991149</v>
      </c>
      <c r="H19" s="40">
        <v>7.9570631326830119</v>
      </c>
      <c r="I19" s="40">
        <v>7.9570631326830119</v>
      </c>
      <c r="J19" s="236">
        <v>19.788717675894439</v>
      </c>
      <c r="K19" s="40">
        <v>19.892847933836943</v>
      </c>
    </row>
    <row r="20" spans="6:11" x14ac:dyDescent="0.3">
      <c r="F20" s="103" t="s">
        <v>60</v>
      </c>
      <c r="G20" s="237">
        <v>19.936729780119109</v>
      </c>
      <c r="H20" s="101">
        <v>20.041637890360736</v>
      </c>
      <c r="I20" s="101">
        <v>20.041637890360736</v>
      </c>
      <c r="J20" s="237">
        <v>49.842298265280924</v>
      </c>
      <c r="K20" s="101">
        <v>50.104573540506728</v>
      </c>
    </row>
  </sheetData>
  <mergeCells count="1">
    <mergeCell ref="F4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Curva granulometrica</vt:lpstr>
      <vt:lpstr>Quantitativi</vt:lpstr>
      <vt:lpstr>Stima quantitativi per miscela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Nicolas  La Macchia</dc:creator>
  <cp:lastModifiedBy>Pellegrino  Armando</cp:lastModifiedBy>
  <cp:lastPrinted>2025-05-28T15:34:23Z</cp:lastPrinted>
  <dcterms:created xsi:type="dcterms:W3CDTF">2015-06-05T18:17:20Z</dcterms:created>
  <dcterms:modified xsi:type="dcterms:W3CDTF">2025-10-13T14:07:22Z</dcterms:modified>
</cp:coreProperties>
</file>